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3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1340" windowHeight="9090" activeTab="0"/>
  </bookViews>
  <sheets>
    <sheet name="CONTENTS" sheetId="12" r:id="rId1"/>
    <sheet name="Sheet1" sheetId="1" r:id="rId2"/>
    <sheet name="Sheet2" sheetId="3" r:id="rId3"/>
    <sheet name="Sheet3" sheetId="7" r:id="rId4"/>
    <sheet name="Sheet4" sheetId="10" r:id="rId5"/>
    <sheet name="Sheet5" sheetId="13" r:id="rId6"/>
    <sheet name="Sheet6" sheetId="15" r:id="rId7"/>
    <sheet name="Sheet7" sheetId="17" r:id="rId8"/>
    <sheet name="Cross tabs1" sheetId="2" r:id="rId9"/>
    <sheet name="Cross tabs2" sheetId="5" r:id="rId10"/>
    <sheet name="Cross tabs3" sheetId="6" r:id="rId11"/>
    <sheet name="Cross tabs4" sheetId="11" r:id="rId12"/>
    <sheet name="Cross tabs5" sheetId="14" r:id="rId13"/>
    <sheet name="Cross tabs6" sheetId="16" r:id="rId14"/>
    <sheet name="Cross tabs7" sheetId="18" r:id="rId15"/>
  </sheets>
  <definedNames>
    <definedName name="AGG">'Sheet7'!$A$12:$A$61</definedName>
    <definedName name="cross_tabs" localSheetId="9">'Cross tabs2'!$A$1</definedName>
    <definedName name="cross_tabs" localSheetId="10">'Cross tabs3'!$A$1</definedName>
    <definedName name="cross_tabs">'Cross tabs1'!$A$1</definedName>
    <definedName name="CROSS_TABS_1" localSheetId="10">'Cross tabs3'!$A$1</definedName>
    <definedName name="CROSS_TABS_1">'Cross tabs2'!$A$1</definedName>
    <definedName name="CROSS_TABS_2">'Cross tabs3'!$D$14</definedName>
    <definedName name="cross_tabs_3" localSheetId="12">'Cross tabs5'!$A$14</definedName>
    <definedName name="cross_tabs_3">'Cross tabs4'!$A$14</definedName>
    <definedName name="CROSS_TABS_4">'Cross tabs5'!$B$14</definedName>
    <definedName name="CROSS_TABS_5">'Cross tabs6'!$D$8</definedName>
    <definedName name="DATA1" localSheetId="8">'Cross tabs1'!$A$17:$E$67</definedName>
    <definedName name="DATA1" localSheetId="9">'Cross tabs2'!$A$17:$E$67</definedName>
    <definedName name="DATA1" localSheetId="10">'Cross tabs3'!$A$17:$E$67</definedName>
    <definedName name="DATA1" localSheetId="2">'Sheet2'!$A$19:$E$69</definedName>
    <definedName name="DATA1" localSheetId="3">'Sheet3'!$A$19:$E$69</definedName>
    <definedName name="DATA1">'Sheet1'!$A$19:$E$69</definedName>
    <definedName name="QUART">'Sheet7'!$D$15:$E$18</definedName>
    <definedName name="RETURN_1">'Sheet1'!$H$17</definedName>
    <definedName name="return_2">'Sheet2'!$A$6</definedName>
    <definedName name="return_3">'Sheet3'!$A$5</definedName>
    <definedName name="RETURN_4">'Sheet4'!$A$6</definedName>
    <definedName name="RETURN_5">'Sheet5'!$G$15</definedName>
    <definedName name="RETURN_6">'Sheet6'!#REF!</definedName>
    <definedName name="RETURN_7">'Sheet7'!$G$15</definedName>
  </definedNames>
  <calcPr calcId="125725"/>
  <pivotCaches>
    <pivotCache cacheId="6" r:id="rId16"/>
    <pivotCache cacheId="3" r:id="rId17"/>
    <pivotCache cacheId="5" r:id="rId18"/>
    <pivotCache cacheId="4" r:id="rId19"/>
    <pivotCache cacheId="1" r:id="rId20"/>
    <pivotCache cacheId="2" r:id="rId21"/>
    <pivotCache cacheId="0" r:id="rId22"/>
  </pivotCaches>
</workbook>
</file>

<file path=xl/comments14.xml><?xml version="1.0" encoding="utf-8"?>
<comments xmlns="http://schemas.openxmlformats.org/spreadsheetml/2006/main">
  <authors>
    <author>David Whigham</author>
  </authors>
  <commentList>
    <comment ref="D8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biggest absolute difference in the average aggregate marks is between females in group A and females in group B (5.09).
The next biggest difference is between the two groups REGARDLESS of gender (4.28).</t>
        </r>
      </text>
    </comment>
  </commentList>
</comments>
</file>

<file path=xl/comments2.xml><?xml version="1.0" encoding="utf-8"?>
<comments xmlns="http://schemas.openxmlformats.org/spreadsheetml/2006/main">
  <authors>
    <author>David Whigham</author>
  </authors>
  <commentList>
    <comment ref="I7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Perhaps with a view to determining whether there is any significant difference in the performances of the two genders in this subject.</t>
        </r>
      </text>
    </comment>
    <comment ref="B8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When data from one field is tabulated against that for another in a Pivot table the process is known as cross tabulation and the table sometimes called a Contingency table.</t>
        </r>
      </text>
    </comment>
  </commentList>
</comments>
</file>

<file path=xl/comments6.xml><?xml version="1.0" encoding="utf-8"?>
<comments xmlns="http://schemas.openxmlformats.org/spreadsheetml/2006/main">
  <authors>
    <author>David Whigham</author>
  </authors>
  <commentList>
    <comment ref="D18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will show INCORRECT until you refresh the data</t>
        </r>
      </text>
    </comment>
  </commentList>
</comments>
</file>

<file path=xl/comments8.xml><?xml version="1.0" encoding="utf-8"?>
<comments xmlns="http://schemas.openxmlformats.org/spreadsheetml/2006/main">
  <authors>
    <author>David Whigham</author>
  </authors>
  <commentList>
    <comment ref="B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reason this is better is that it takes account of the distribution of the marks and ensures that each category will have roughly the same number of marks.</t>
        </r>
      </text>
    </comment>
  </commentList>
</comments>
</file>

<file path=xl/sharedStrings.xml><?xml version="1.0" encoding="utf-8"?>
<sst xmlns="http://schemas.openxmlformats.org/spreadsheetml/2006/main" count="833" uniqueCount="164">
  <si>
    <t>TEST 1</t>
  </si>
  <si>
    <t>TEST 2</t>
  </si>
  <si>
    <t>AGGREGATE</t>
  </si>
  <si>
    <t>VERDICT</t>
  </si>
  <si>
    <t>PASS</t>
  </si>
  <si>
    <t>FAIL</t>
  </si>
  <si>
    <t>GENDER</t>
  </si>
  <si>
    <t>M</t>
  </si>
  <si>
    <t>F</t>
  </si>
  <si>
    <t>NOTE</t>
  </si>
  <si>
    <t>Count of VERDICT</t>
  </si>
  <si>
    <t>Grand Total</t>
  </si>
  <si>
    <t>Average of AGGREGATE</t>
  </si>
  <si>
    <t>GROUP</t>
  </si>
  <si>
    <t>A</t>
  </si>
  <si>
    <t>B</t>
  </si>
  <si>
    <t>F Total</t>
  </si>
  <si>
    <t>M Total</t>
  </si>
  <si>
    <t>Absolute count</t>
  </si>
  <si>
    <t>Percentage count</t>
  </si>
  <si>
    <t>Average</t>
  </si>
  <si>
    <t>TOPIC</t>
  </si>
  <si>
    <t>Subtopic</t>
  </si>
  <si>
    <t>Link</t>
  </si>
  <si>
    <t>FA - FB</t>
  </si>
  <si>
    <t>MA - MB</t>
  </si>
  <si>
    <t>FA -MA</t>
  </si>
  <si>
    <t>FB - MB</t>
  </si>
  <si>
    <t>FB - MA</t>
  </si>
  <si>
    <t>DIFFERENCES IN AVERAGE AGGREGATE MARKS</t>
  </si>
  <si>
    <t>F - M</t>
  </si>
  <si>
    <t>A - B</t>
  </si>
  <si>
    <t>Q1</t>
  </si>
  <si>
    <t>Q2</t>
  </si>
  <si>
    <t>Q3</t>
  </si>
  <si>
    <t>Q4</t>
  </si>
  <si>
    <t>QUARTILE</t>
  </si>
  <si>
    <t>Count of GENDER</t>
  </si>
  <si>
    <t>Vlookup function</t>
  </si>
  <si>
    <t>FA -MB</t>
  </si>
  <si>
    <t/>
  </si>
  <si>
    <t>Additionally however we have added a field giving the gender (m or f) for each student.</t>
  </si>
  <si>
    <t>The addition of this extra field allows scope for further analysis in a variety of ways.</t>
  </si>
  <si>
    <t>For example, we can now calculate the pass and fail rates for the males and the females.</t>
  </si>
  <si>
    <t>as follows.</t>
  </si>
  <si>
    <t>the male pass rate (11/50 = 22%) by 8%.</t>
  </si>
  <si>
    <t>The procedure carried out in Sheet1 calculates the absolute number of students</t>
  </si>
  <si>
    <t>in each of the categories - fail/female, fail/male, pass/female, pass/male.</t>
  </si>
  <si>
    <r>
      <t xml:space="preserve">However since these are </t>
    </r>
    <r>
      <rPr>
        <sz val="10"/>
        <color indexed="10"/>
        <rFont val="Arial"/>
        <family val="2"/>
      </rPr>
      <t>absolute</t>
    </r>
    <r>
      <rPr>
        <sz val="10"/>
        <rFont val="Arial"/>
        <family val="2"/>
      </rPr>
      <t xml:space="preserve"> figures they do not provide us with pass or fail </t>
    </r>
    <r>
      <rPr>
        <sz val="10"/>
        <color indexed="10"/>
        <rFont val="Arial"/>
        <family val="2"/>
      </rPr>
      <t>rates</t>
    </r>
    <r>
      <rPr>
        <sz val="10"/>
        <rFont val="Arial"/>
        <family val="2"/>
      </rPr>
      <t>.</t>
    </r>
  </si>
  <si>
    <t>However this more detailed analysis allows us to note that the female pass rate (30%) (15/50) exceeds</t>
  </si>
  <si>
    <t>The previous two sheets have calculated count and percentage count of verdict as</t>
  </si>
  <si>
    <t>the statistic in the central data area. However it is an easy matter to change both the</t>
  </si>
  <si>
    <r>
      <t xml:space="preserve">field variable and the type of statistic </t>
    </r>
    <r>
      <rPr>
        <sz val="10"/>
        <color indexed="8"/>
        <rFont val="Arial"/>
        <family val="2"/>
      </rPr>
      <t>calculated in the central data area.</t>
    </r>
  </si>
  <si>
    <t>For example suppose that we required the average aggregate mark for each gender/</t>
  </si>
  <si>
    <t>verdict combination. The pivot table from Sheet2 is reproduced below and can be modified as follows.</t>
  </si>
  <si>
    <t>Next drag the aggregate field from the field list into the data area of the table.</t>
  </si>
  <si>
    <t>The results should resemble those shown in the following link.</t>
  </si>
  <si>
    <t>percentage pass rates as the statistic in the data area.</t>
  </si>
  <si>
    <t>The previous 3 sheets have created two way pivot tables (gender by verdict).</t>
  </si>
  <si>
    <t>However, Excel can handle three, or even four way cross tabulation.</t>
  </si>
  <si>
    <t>For example suppose that the 50 students had been members of two different study groups - A &amp; B.</t>
  </si>
  <si>
    <t>We have added data for this new field (group) to column F.</t>
  </si>
  <si>
    <t>The task set is to cross tabulate verdict with both gender and study group and to return the</t>
  </si>
  <si>
    <t>to accommodate these changed marks?</t>
  </si>
  <si>
    <t>The pivot table created in Sheet4 is reproduced below.</t>
  </si>
  <si>
    <t>Now suppose that due to a marking error the marks for Test 1 are to be</t>
  </si>
  <si>
    <t>This has been effected in the data set below</t>
  </si>
  <si>
    <t>But do we need to go through the entire pivot table procedure again in order</t>
  </si>
  <si>
    <t>The answer is "no".</t>
  </si>
  <si>
    <r>
      <t xml:space="preserve">Simply right click anywhere on the pivot table and select </t>
    </r>
    <r>
      <rPr>
        <sz val="10"/>
        <color indexed="10"/>
        <rFont val="Arial"/>
        <family val="2"/>
      </rPr>
      <t>Refresh Data</t>
    </r>
  </si>
  <si>
    <t>The results shown in the following link will be obtained.</t>
  </si>
  <si>
    <t>combination</t>
  </si>
  <si>
    <t>In this sheet we have the (amended) data from Sheet5</t>
  </si>
  <si>
    <t>Using gender as the row field and group as the column field. the task is to prepare</t>
  </si>
  <si>
    <t>a Pivot Table that will calculate the average aggregate mark for each gender/group</t>
  </si>
  <si>
    <t>Output the pivot table to G17.</t>
  </si>
  <si>
    <t xml:space="preserve"> -where there are a large number of different values - then using this field variable as a row or column</t>
  </si>
  <si>
    <t>item will create enormous pivot tables.</t>
  </si>
  <si>
    <t>use the data quartiles to give us four categories.</t>
  </si>
  <si>
    <r>
      <t xml:space="preserve">and so the pivot table will contain 2x2 = 4 cells. However with </t>
    </r>
    <r>
      <rPr>
        <sz val="10"/>
        <color indexed="10"/>
        <rFont val="Arial"/>
        <family val="2"/>
      </rPr>
      <t>Numerical</t>
    </r>
    <r>
      <rPr>
        <sz val="10"/>
        <rFont val="Arial"/>
        <family val="2"/>
      </rPr>
      <t xml:space="preserve"> data such as the aggregate mark -</t>
    </r>
  </si>
  <si>
    <t>One solution is to categorize the numerical data - but what should be the basis of the categories?</t>
  </si>
  <si>
    <t>One simple solution would be to classify the marks into bands of 25 marks, but a better approach is to</t>
  </si>
  <si>
    <t>The next step is to create a table containing the quartiles. This has been done in the</t>
  </si>
  <si>
    <t>classify the first aggregate mark as being in either Q1,Q2, Q3 or Q4</t>
  </si>
  <si>
    <t>The function to do this is:</t>
  </si>
  <si>
    <t>perform a cross tabulation of quartile with gender. Use quartile as the row</t>
  </si>
  <si>
    <t>Now drag the count of verdict button into this list. The pivot table will become empty.</t>
  </si>
  <si>
    <t>In this sheet we have the marks data from the excel_2_descriptive statistics file.</t>
  </si>
  <si>
    <t xml:space="preserve">To do this we must first of all remove the verdict field from the data area and then replace it </t>
  </si>
  <si>
    <t>with the aggregate field.</t>
  </si>
  <si>
    <r>
      <t xml:space="preserve">So right click with the mouse anywhere on the table and from the menu that appears select </t>
    </r>
    <r>
      <rPr>
        <sz val="10"/>
        <color indexed="10"/>
        <rFont val="Arial"/>
        <family val="2"/>
      </rPr>
      <t>Show Field List.</t>
    </r>
  </si>
  <si>
    <t>Excel will have produced an absolute count of verdict in the pivot table. However, to obtain</t>
  </si>
  <si>
    <t>The results should be the same as shown in the following link.</t>
  </si>
  <si>
    <t>Clearly the pivot table is no longer necessarily correct (as you will see the overall pass rate rises to 58%).</t>
  </si>
  <si>
    <r>
      <t xml:space="preserve">With naturally </t>
    </r>
    <r>
      <rPr>
        <sz val="10"/>
        <color indexed="10"/>
        <rFont val="Arial"/>
        <family val="2"/>
      </rPr>
      <t>Categorical</t>
    </r>
    <r>
      <rPr>
        <sz val="10"/>
        <rFont val="Arial"/>
        <family val="2"/>
      </rPr>
      <t xml:space="preserve"> data like gender or verdict, each field variable can only adopt either of two values</t>
    </r>
  </si>
  <si>
    <t>With the aggregate marks now categorized into their quartiles, we can now</t>
  </si>
  <si>
    <t>item, gender as the column item and absolute count of gender in the main data area.</t>
  </si>
  <si>
    <t>Click on the following link for the solution.</t>
  </si>
  <si>
    <t>universally raised by 15 marks or to 100 (if an extra 15 marks would exceed 100).</t>
  </si>
  <si>
    <t>Two Way Pivot (Contingency) Tables</t>
  </si>
  <si>
    <t>Three Way Pivot (Contingency) Tables</t>
  </si>
  <si>
    <t>Refreshing Data in Contingency Tables</t>
  </si>
  <si>
    <t>Categorizing Data with Contingency Tables</t>
  </si>
  <si>
    <t>Contingency Tables (Cross Tabulation) using the Excel Pivot Table Routine</t>
  </si>
  <si>
    <t>Changing the arithmetical format of the Pivot (Contingency) Table</t>
  </si>
  <si>
    <t>Calculating different type of Statistics in the Pivot (Contingency) Table</t>
  </si>
  <si>
    <t>Three way Pivot (Contingency) tables</t>
  </si>
  <si>
    <t>Refreshing Data in a Pivot (Contingency) Table</t>
  </si>
  <si>
    <t>Further uses for Pivot (Contingency) Tables</t>
  </si>
  <si>
    <t>Using the VLOOKUP function to categorize numerical data for use in Pivot (Contingency) tables</t>
  </si>
  <si>
    <t>CONTENTS</t>
  </si>
  <si>
    <t>Two-way pivot tables (absolute count)</t>
  </si>
  <si>
    <t>Two-way pivot tables (percentage count)</t>
  </si>
  <si>
    <t>Changing the type of statistic calculated in the table</t>
  </si>
  <si>
    <t>Three-way pivot tables</t>
  </si>
  <si>
    <t>Refreshing data</t>
  </si>
  <si>
    <t>Further uses of pivot tables</t>
  </si>
  <si>
    <t>Return to Two-way pivot tables (absolute count)</t>
  </si>
  <si>
    <t>Return to Two-way pivot tables (percentage count)</t>
  </si>
  <si>
    <t>Return to Changing the type of statistic calculated in the table</t>
  </si>
  <si>
    <t>Return to Three-way pivot tables</t>
  </si>
  <si>
    <t>Return to Refreshing data</t>
  </si>
  <si>
    <t>Return to Further uses of pivot tables</t>
  </si>
  <si>
    <t>Return to Vlookup function</t>
  </si>
  <si>
    <t>Cross tabs 1</t>
  </si>
  <si>
    <t>Cross tabs 2</t>
  </si>
  <si>
    <t>Cross tabs 3</t>
  </si>
  <si>
    <t>Cross tabs 4</t>
  </si>
  <si>
    <t>Cross tabs 5</t>
  </si>
  <si>
    <t>Cross tabs 6</t>
  </si>
  <si>
    <t>Cross tabs 7</t>
  </si>
  <si>
    <t>PROCEED TO SHEET 2 (Two-way pivot tables (percentage count))</t>
  </si>
  <si>
    <t>PROCEED TO SHEET 3 (Changing the type of statistic calculated in the table)</t>
  </si>
  <si>
    <t>PROCEED TO SHEET 4 (Three-way pivot tables)</t>
  </si>
  <si>
    <t>PROCEED TO SHEET 5 (Refreshing data)</t>
  </si>
  <si>
    <t>PROCEED TO SHEET 6 (Further uses of pivot tables)</t>
  </si>
  <si>
    <t>PROCEED TO SHEET 7 (Vlookup function)</t>
  </si>
  <si>
    <t>The aggregate field now shows in G19, but it will usually show sum of aggregate.</t>
  </si>
  <si>
    <t xml:space="preserve">So double left click on G19 and from the list that appears select average. </t>
  </si>
  <si>
    <t>the percentage count proceed as before. Double click on G19, select options and then % of total.</t>
  </si>
  <si>
    <r>
      <t xml:space="preserve">Finally, at the next screen define the output range to be G19 and click </t>
    </r>
    <r>
      <rPr>
        <sz val="10"/>
        <color indexed="10"/>
        <rFont val="Arial"/>
        <family val="2"/>
      </rPr>
      <t>Finish.</t>
    </r>
  </si>
  <si>
    <t>The aggregate marks have been reproduced in the A12:A61 range and named as AGG.</t>
  </si>
  <si>
    <t>D15:E15 range below and this table named as Quart. Notice that the entry in D15 is simply</t>
  </si>
  <si>
    <t>zero while D15:D17 contain the Excel functions for the first second and third quartiles.</t>
  </si>
  <si>
    <t>We are now going to use a vlookup function in B12 to</t>
  </si>
  <si>
    <t xml:space="preserve"> =VLOOKUP(A12,QUART,2)</t>
  </si>
  <si>
    <t>Enter this now to B12 and copy down to B61.</t>
  </si>
  <si>
    <t>Output the table to E28.</t>
  </si>
  <si>
    <t>Notice that figure in I23 confirms the overall pass rate of 52% (26/50) that we calculated previously.</t>
  </si>
  <si>
    <r>
      <t xml:space="preserve">Now, from the main menu select </t>
    </r>
    <r>
      <rPr>
        <sz val="10"/>
        <color indexed="10"/>
        <rFont val="Arial"/>
        <family val="2"/>
      </rPr>
      <t>Insert</t>
    </r>
    <r>
      <rPr>
        <sz val="10"/>
        <rFont val="Arial"/>
        <family val="2"/>
      </rPr>
      <t xml:space="preserve"> and then </t>
    </r>
    <r>
      <rPr>
        <sz val="10"/>
        <color indexed="10"/>
        <rFont val="Arial"/>
        <family val="2"/>
      </rPr>
      <t>Pivot Table</t>
    </r>
    <r>
      <rPr>
        <sz val="10"/>
        <rFont val="Arial"/>
        <family val="2"/>
      </rPr>
      <t>. A wizard routine will be initiated.</t>
    </r>
  </si>
  <si>
    <t>First of all select all the data (including the field headers).  So select A19:E69 and enter it to the Table/Range box.</t>
  </si>
  <si>
    <t>Normally just accept Excel's default suggestions for the rest of the screen though you may want to change the location of the eventual table.</t>
  </si>
  <si>
    <t>A new dialogue box appears with the list of available fields at the top and the table structure options in four boxes below.</t>
  </si>
  <si>
    <t>Now, since we want to cross tabulate Gender with Verdict drag the gender label from the top window into the row headings box below.</t>
  </si>
  <si>
    <t xml:space="preserve">Then drag the verdict field into the lower column headings box. You should see the table starting to take shape. </t>
  </si>
  <si>
    <t>As yet however there are no values (counts) in the body of the table.  To get these drag either of the field labels that we are using from the</t>
  </si>
  <si>
    <t>top window into the lower box labelled ∑ . Excel will call this count of verdict or count of gender depending on you selection.</t>
  </si>
  <si>
    <t>If the pivot table now looks OK close the dialogue window and the results should resemble those in the following link.</t>
  </si>
  <si>
    <t>The pivot table from sheet1 is reproduced below and to obtain pass and fail rates and we proceed</t>
  </si>
  <si>
    <t>Right click on the count of Verdict/Gender cell.  Then select format cells from the option list and select percentage.</t>
  </si>
  <si>
    <t>First of all use Insert Pivot table to expand the data range to include the additional field: so select A19:F69 as the input range.</t>
  </si>
  <si>
    <t>At the next screen, select  drag the verdict button into the column labels box</t>
  </si>
  <si>
    <t>Next drag the gender and group fields into the row headings box</t>
  </si>
  <si>
    <t>Now drag the verdict field into the central data area and finish.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</si>
</sst>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4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b/>
      <sz val="10"/>
      <color indexed="4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0" xfId="0" applyNumberFormat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5" fillId="0" borderId="0" xfId="20" applyAlignment="1" applyProtection="1">
      <alignment/>
      <protection/>
    </xf>
    <xf numFmtId="0" fontId="2" fillId="0" borderId="0" xfId="0" applyFont="1"/>
    <xf numFmtId="10" fontId="0" fillId="0" borderId="1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0" xfId="0" applyNumberFormat="1"/>
    <xf numFmtId="10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20" applyFont="1" applyFill="1" applyAlignment="1" applyProtection="1">
      <alignment/>
      <protection/>
    </xf>
    <xf numFmtId="0" fontId="6" fillId="4" borderId="0" xfId="0" applyFont="1" applyFill="1" applyAlignment="1">
      <alignment horizontal="center"/>
    </xf>
    <xf numFmtId="0" fontId="10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0" fillId="3" borderId="0" xfId="0" applyFill="1"/>
    <xf numFmtId="0" fontId="2" fillId="4" borderId="0" xfId="0" applyFont="1" applyFill="1" applyAlignment="1">
      <alignment horizontal="left"/>
    </xf>
    <xf numFmtId="0" fontId="12" fillId="4" borderId="0" xfId="0" applyFont="1" applyFill="1"/>
    <xf numFmtId="0" fontId="7" fillId="5" borderId="0" xfId="20" applyFont="1" applyFill="1" applyAlignment="1" applyProtection="1">
      <alignment horizontal="center"/>
      <protection/>
    </xf>
    <xf numFmtId="0" fontId="13" fillId="0" borderId="0" xfId="0" applyFont="1"/>
    <xf numFmtId="0" fontId="0" fillId="5" borderId="0" xfId="0" applyFill="1" applyAlignment="1">
      <alignment horizontal="center"/>
    </xf>
    <xf numFmtId="0" fontId="14" fillId="5" borderId="0" xfId="0" applyFont="1" applyFill="1" applyAlignment="1">
      <alignment horizontal="center"/>
    </xf>
    <xf numFmtId="0" fontId="7" fillId="0" borderId="0" xfId="20" applyFont="1" applyFill="1" applyAlignment="1" applyProtection="1">
      <alignment horizontal="center"/>
      <protection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0" fillId="5" borderId="0" xfId="0" applyFill="1"/>
    <xf numFmtId="0" fontId="5" fillId="4" borderId="0" xfId="20" applyFill="1" applyAlignment="1" applyProtection="1">
      <alignment horizontal="center"/>
      <protection/>
    </xf>
    <xf numFmtId="0" fontId="7" fillId="5" borderId="0" xfId="20" applyFont="1" applyFill="1" applyAlignment="1" applyProtection="1">
      <alignment/>
      <protection/>
    </xf>
    <xf numFmtId="0" fontId="7" fillId="5" borderId="0" xfId="20" applyFont="1" applyFill="1" applyAlignment="1" applyProtection="1">
      <alignment horizontal="left"/>
      <protection/>
    </xf>
    <xf numFmtId="0" fontId="7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7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6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3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/Ac-Gen/Editorial/HE/DEVELOPMENT/DEVELOPMENT%20EDITORS/_DEV%20EDS%20PERSONAL%20FOLDERS/Francesca%20Griffin/Bryman%20&amp;%20Bell/Excel_3_Contingency%20tables%20(cross%20tabulation).xls" TargetMode="External" /><Relationship Id="rId1" Type="http://schemas.openxmlformats.org/officeDocument/2006/relationships/pivotCacheRecords" Target="pivotCacheRecords7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cordCount="50" refreshedBy="David Whigham" refreshedVersion="2">
  <cacheSource type="worksheet">
    <worksheetSource name="DATA1"/>
  </cacheSource>
  <cacheFields count="5">
    <cacheField name="TEST 1">
      <sharedItems containsSemiMixedTypes="0" containsString="0" containsMixedTypes="0" containsNumber="1" containsInteger="1" count="0"/>
    </cacheField>
    <cacheField name="TEST 2">
      <sharedItems containsSemiMixedTypes="0" containsString="0" containsMixedTypes="0" containsNumber="1" containsInteger="1" count="0"/>
    </cacheField>
    <cacheField name="AGGREGATE">
      <sharedItems containsSemiMixedTypes="0" containsString="0" containsMixedTypes="0" containsNumber="1" count="48">
        <n v="45.6"/>
        <n v="40.4"/>
        <n v="55.8"/>
        <n v="68.6"/>
        <n v="78.4"/>
        <n v="89.6"/>
        <n v="92.8"/>
        <n v="29.2"/>
        <n v="33.6"/>
        <n v="74.4"/>
        <n v="63.6"/>
        <n v="18.4"/>
        <n v="91.2"/>
        <n v="54.4"/>
        <n v="27.4"/>
        <n v="19.6"/>
        <n v="75"/>
        <n v="52.6"/>
        <n v="54"/>
        <n v="44.2"/>
        <n v="58.4"/>
        <n v="88.6"/>
        <n v="92.6"/>
        <n v="67"/>
        <n v="61.8"/>
        <n v="71.8"/>
        <n v="14"/>
        <n v="64.6"/>
        <n v="23"/>
        <n v="60"/>
        <n v="90.4"/>
        <n v="65.2"/>
        <n v="28.8"/>
        <n v="42"/>
        <n v="49.2"/>
        <n v="45"/>
        <n v="47.4"/>
        <n v="36.6"/>
        <n v="77.2"/>
        <n v="80.6"/>
        <n v="78"/>
        <n v="48.4"/>
        <n v="98"/>
        <n v="68.4"/>
        <n v="34.8"/>
        <n v="9.2"/>
        <n v="45.2"/>
        <n v="23.4"/>
      </sharedItems>
    </cacheField>
    <cacheField name="VERDICT">
      <sharedItems containsMixedTypes="0" count="2">
        <s v="PASS"/>
        <s v="FAIL"/>
      </sharedItems>
    </cacheField>
    <cacheField name="GENDER">
      <sharedItems containsMixedTypes="0" count="2">
        <s v="M"/>
        <s v="F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1" recordCount="50" refreshedBy="Administrator" refreshedVersion="2">
  <cacheSource type="worksheet">
    <worksheetSource name="DATA1"/>
  </cacheSource>
  <cacheFields count="5">
    <cacheField name="TEST 1">
      <sharedItems containsSemiMixedTypes="0" containsString="0" containsMixedTypes="0" containsNumber="1" containsInteger="1" count="0"/>
    </cacheField>
    <cacheField name="TEST 2">
      <sharedItems containsSemiMixedTypes="0" containsString="0" containsMixedTypes="0" containsNumber="1" containsInteger="1" count="0"/>
    </cacheField>
    <cacheField name="AGGREGATE">
      <sharedItems containsSemiMixedTypes="0" containsString="0" containsMixedTypes="0" containsNumber="1" containsInteger="1" count="0"/>
    </cacheField>
    <cacheField name="VERDICT">
      <sharedItems containsMixedTypes="0" count="2">
        <s v="PASS"/>
        <s v="FAIL"/>
      </sharedItems>
    </cacheField>
    <cacheField name="GENDER">
      <sharedItems containsMixedTypes="0" count="2">
        <s v="M"/>
        <s v="F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1" recordCount="50" refreshedBy="David Whigham" refreshedVersion="2">
  <cacheSource type="worksheet">
    <worksheetSource ref="A17:F67" sheet="Cross tabs4"/>
  </cacheSource>
  <cacheFields count="6">
    <cacheField name="TEST 1">
      <sharedItems containsSemiMixedTypes="0" containsString="0" containsMixedTypes="0" containsNumber="1" containsInteger="1" count="0"/>
    </cacheField>
    <cacheField name="TEST 2">
      <sharedItems containsSemiMixedTypes="0" containsString="0" containsMixedTypes="0" containsNumber="1" containsInteger="1" count="0"/>
    </cacheField>
    <cacheField name="AGGREGATE">
      <sharedItems containsSemiMixedTypes="0" containsString="0" containsMixedTypes="0" containsNumber="1" containsInteger="1" count="0"/>
    </cacheField>
    <cacheField name="VERDICT">
      <sharedItems containsMixedTypes="0" count="2">
        <s v="PASS"/>
        <s v="FAIL"/>
      </sharedItems>
    </cacheField>
    <cacheField name="GENDER">
      <sharedItems containsMixedTypes="0" count="2">
        <s v="M"/>
        <s v="F"/>
      </sharedItems>
    </cacheField>
    <cacheField name="GROUP">
      <sharedItems containsMixedTypes="0" count="2">
        <s v="A"/>
        <s v="B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1" recordCount="50" refreshedBy="David Whigham" refreshedVersion="2">
  <cacheSource type="worksheet">
    <worksheetSource ref="A17:F67" sheet="Cross tabs5"/>
  </cacheSource>
  <cacheFields count="6">
    <cacheField name="TEST 1">
      <sharedItems containsSemiMixedTypes="0" containsString="0" containsMixedTypes="0" containsNumber="1" containsInteger="1" count="0"/>
    </cacheField>
    <cacheField name="TEST 2">
      <sharedItems containsSemiMixedTypes="0" containsString="0" containsMixedTypes="0" containsNumber="1" containsInteger="1" count="0"/>
    </cacheField>
    <cacheField name="AGGREGATE">
      <sharedItems containsSemiMixedTypes="0" containsString="0" containsMixedTypes="0" containsNumber="1" containsInteger="1" count="0"/>
    </cacheField>
    <cacheField name="VERDICT">
      <sharedItems containsMixedTypes="0" count="2">
        <s v="PASS"/>
        <s v="FAIL"/>
      </sharedItems>
    </cacheField>
    <cacheField name="GENDER">
      <sharedItems containsMixedTypes="0" count="2">
        <s v="M"/>
        <s v="F"/>
      </sharedItems>
    </cacheField>
    <cacheField name="GROUP">
      <sharedItems containsMixedTypes="0" count="2">
        <s v="A"/>
        <s v="B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1" recordCount="50" refreshedBy="David Whigham" refreshedVersion="2">
  <cacheSource type="worksheet">
    <worksheetSource ref="A17:F67" sheet="Sheet6"/>
  </cacheSource>
  <cacheFields count="6">
    <cacheField name="TEST 1">
      <sharedItems containsSemiMixedTypes="0" containsString="0" containsMixedTypes="0" containsNumber="1" containsInteger="1" count="0"/>
    </cacheField>
    <cacheField name="TEST 2">
      <sharedItems containsSemiMixedTypes="0" containsString="0" containsMixedTypes="0" containsNumber="1" containsInteger="1" count="0"/>
    </cacheField>
    <cacheField name="AGGREGATE">
      <sharedItems containsSemiMixedTypes="0" containsString="0" containsMixedTypes="0" containsNumber="1" containsInteger="1" count="0"/>
    </cacheField>
    <cacheField name="VERDICT">
      <sharedItems containsMixedTypes="0" count="2">
        <s v="PASS"/>
        <s v="FAIL"/>
      </sharedItems>
    </cacheField>
    <cacheField name="GENDER">
      <sharedItems containsMixedTypes="0" count="2">
        <s v="M"/>
        <s v="F"/>
      </sharedItems>
    </cacheField>
    <cacheField name="GROUP">
      <sharedItems containsMixedTypes="0" count="2">
        <s v="A"/>
        <s v="B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1" recordCount="50" refreshedBy="David Whigham" refreshedVersion="2">
  <cacheSource type="worksheet">
    <worksheetSource ref="A11:C61" sheet="Sheet7"/>
  </cacheSource>
  <cacheFields count="3">
    <cacheField name="AGGREGATE">
      <sharedItems containsSemiMixedTypes="0" containsString="0" containsMixedTypes="0" containsNumber="1" containsInteger="1" count="0"/>
    </cacheField>
    <cacheField name="QUARTILE">
      <sharedItems containsMixedTypes="0" count="4">
        <s v="Q2"/>
        <s v="Q3"/>
        <s v="Q4"/>
        <s v="Q1"/>
      </sharedItems>
    </cacheField>
    <cacheField name="GENDER">
      <sharedItems containsMixedTypes="0" count="2">
        <s v="M"/>
        <s v="F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avid Whigham" refreshedDate="39146.638991087966" createdVersion="1" refreshedVersion="2" recordCount="50" upgradeOnRefresh="1">
  <cacheSource type="worksheet">
    <worksheetSource ref="A17:F67" sheet="Sheet5" r:id="rId2"/>
  </cacheSource>
  <cacheFields count="6">
    <cacheField name="TEST 1" numFmtId="0">
      <sharedItems containsSemiMixedTypes="0" containsString="0" containsNumber="1" containsInteger="1" minValue="0" maxValue="99"/>
    </cacheField>
    <cacheField name="TEST 2" numFmtId="0">
      <sharedItems containsSemiMixedTypes="0" containsString="0" containsNumber="1" containsInteger="1" minValue="0" maxValue="98"/>
    </cacheField>
    <cacheField name="AGGREGATE" numFmtId="0">
      <sharedItems containsSemiMixedTypes="0" containsString="0" containsNumber="1" minValue="9.1999999999999993" maxValue="98"/>
    </cacheField>
    <cacheField name="VERDICT" numFmtId="0">
      <sharedItems count="2">
        <s v="PASS"/>
        <s v="FAIL"/>
      </sharedItems>
    </cacheField>
    <cacheField name="GENDER" numFmtId="0">
      <sharedItems count="2">
        <s v="M"/>
        <s v="F"/>
      </sharedItems>
    </cacheField>
    <cacheField name="GROUP" numFmtId="0">
      <sharedItems count="2">
        <s v="A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n v="57"/>
    <n v="38"/>
    <x v="0"/>
    <x v="0"/>
    <x v="0"/>
  </r>
  <r>
    <n v="50"/>
    <n v="34"/>
    <x v="1"/>
    <x v="1"/>
    <x v="0"/>
  </r>
  <r>
    <n v="36"/>
    <n v="69"/>
    <x v="2"/>
    <x v="0"/>
    <x v="1"/>
  </r>
  <r>
    <n v="47"/>
    <n v="83"/>
    <x v="3"/>
    <x v="0"/>
    <x v="0"/>
  </r>
  <r>
    <n v="97"/>
    <n v="66"/>
    <x v="4"/>
    <x v="0"/>
    <x v="1"/>
  </r>
  <r>
    <n v="92"/>
    <n v="88"/>
    <x v="5"/>
    <x v="0"/>
    <x v="1"/>
  </r>
  <r>
    <n v="97"/>
    <n v="90"/>
    <x v="6"/>
    <x v="0"/>
    <x v="1"/>
  </r>
  <r>
    <n v="4"/>
    <n v="46"/>
    <x v="7"/>
    <x v="1"/>
    <x v="0"/>
  </r>
  <r>
    <n v="6"/>
    <n v="52"/>
    <x v="8"/>
    <x v="1"/>
    <x v="0"/>
  </r>
  <r>
    <n v="81"/>
    <n v="70"/>
    <x v="9"/>
    <x v="0"/>
    <x v="1"/>
  </r>
  <r>
    <n v="24"/>
    <n v="90"/>
    <x v="10"/>
    <x v="1"/>
    <x v="0"/>
  </r>
  <r>
    <n v="37"/>
    <n v="6"/>
    <x v="11"/>
    <x v="1"/>
    <x v="1"/>
  </r>
  <r>
    <n v="96"/>
    <n v="88"/>
    <x v="12"/>
    <x v="0"/>
    <x v="0"/>
  </r>
  <r>
    <n v="70"/>
    <n v="44"/>
    <x v="13"/>
    <x v="0"/>
    <x v="1"/>
  </r>
  <r>
    <n v="52"/>
    <n v="11"/>
    <x v="14"/>
    <x v="1"/>
    <x v="1"/>
  </r>
  <r>
    <n v="46"/>
    <n v="2"/>
    <x v="15"/>
    <x v="1"/>
    <x v="1"/>
  </r>
  <r>
    <n v="93"/>
    <n v="63"/>
    <x v="16"/>
    <x v="0"/>
    <x v="0"/>
  </r>
  <r>
    <n v="7"/>
    <n v="83"/>
    <x v="17"/>
    <x v="1"/>
    <x v="1"/>
  </r>
  <r>
    <n v="66"/>
    <n v="46"/>
    <x v="18"/>
    <x v="0"/>
    <x v="1"/>
  </r>
  <r>
    <n v="94"/>
    <n v="11"/>
    <x v="19"/>
    <x v="1"/>
    <x v="1"/>
  </r>
  <r>
    <n v="71"/>
    <n v="50"/>
    <x v="20"/>
    <x v="0"/>
    <x v="0"/>
  </r>
  <r>
    <n v="85"/>
    <n v="91"/>
    <x v="21"/>
    <x v="0"/>
    <x v="1"/>
  </r>
  <r>
    <n v="95"/>
    <n v="91"/>
    <x v="22"/>
    <x v="0"/>
    <x v="0"/>
  </r>
  <r>
    <n v="0"/>
    <n v="56"/>
    <x v="8"/>
    <x v="1"/>
    <x v="0"/>
  </r>
  <r>
    <n v="82"/>
    <n v="57"/>
    <x v="23"/>
    <x v="0"/>
    <x v="1"/>
  </r>
  <r>
    <n v="12"/>
    <n v="95"/>
    <x v="24"/>
    <x v="1"/>
    <x v="1"/>
  </r>
  <r>
    <n v="97"/>
    <n v="55"/>
    <x v="25"/>
    <x v="0"/>
    <x v="1"/>
  </r>
  <r>
    <n v="11"/>
    <n v="16"/>
    <x v="26"/>
    <x v="1"/>
    <x v="0"/>
  </r>
  <r>
    <n v="82"/>
    <n v="53"/>
    <x v="27"/>
    <x v="0"/>
    <x v="1"/>
  </r>
  <r>
    <n v="29"/>
    <n v="19"/>
    <x v="28"/>
    <x v="1"/>
    <x v="0"/>
  </r>
  <r>
    <n v="3"/>
    <n v="98"/>
    <x v="29"/>
    <x v="1"/>
    <x v="1"/>
  </r>
  <r>
    <n v="91"/>
    <n v="90"/>
    <x v="30"/>
    <x v="0"/>
    <x v="0"/>
  </r>
  <r>
    <n v="34"/>
    <n v="86"/>
    <x v="31"/>
    <x v="1"/>
    <x v="0"/>
  </r>
  <r>
    <n v="15"/>
    <n v="38"/>
    <x v="32"/>
    <x v="1"/>
    <x v="1"/>
  </r>
  <r>
    <n v="54"/>
    <n v="34"/>
    <x v="33"/>
    <x v="1"/>
    <x v="1"/>
  </r>
  <r>
    <n v="39"/>
    <n v="56"/>
    <x v="34"/>
    <x v="0"/>
    <x v="1"/>
  </r>
  <r>
    <n v="96"/>
    <n v="11"/>
    <x v="35"/>
    <x v="1"/>
    <x v="0"/>
  </r>
  <r>
    <n v="42"/>
    <n v="51"/>
    <x v="36"/>
    <x v="0"/>
    <x v="0"/>
  </r>
  <r>
    <n v="51"/>
    <n v="27"/>
    <x v="37"/>
    <x v="1"/>
    <x v="1"/>
  </r>
  <r>
    <n v="79"/>
    <n v="76"/>
    <x v="38"/>
    <x v="0"/>
    <x v="0"/>
  </r>
  <r>
    <n v="65"/>
    <n v="91"/>
    <x v="39"/>
    <x v="0"/>
    <x v="1"/>
  </r>
  <r>
    <n v="75"/>
    <n v="80"/>
    <x v="40"/>
    <x v="0"/>
    <x v="1"/>
  </r>
  <r>
    <n v="88"/>
    <n v="22"/>
    <x v="41"/>
    <x v="1"/>
    <x v="1"/>
  </r>
  <r>
    <n v="98"/>
    <n v="98"/>
    <x v="42"/>
    <x v="0"/>
    <x v="0"/>
  </r>
  <r>
    <n v="99"/>
    <n v="48"/>
    <x v="43"/>
    <x v="0"/>
    <x v="1"/>
  </r>
  <r>
    <n v="75"/>
    <n v="8"/>
    <x v="44"/>
    <x v="1"/>
    <x v="1"/>
  </r>
  <r>
    <n v="23"/>
    <n v="0"/>
    <x v="45"/>
    <x v="1"/>
    <x v="0"/>
  </r>
  <r>
    <n v="26"/>
    <n v="58"/>
    <x v="46"/>
    <x v="1"/>
    <x v="1"/>
  </r>
  <r>
    <n v="42"/>
    <n v="11"/>
    <x v="47"/>
    <x v="1"/>
    <x v="1"/>
  </r>
  <r>
    <n v="81"/>
    <n v="71"/>
    <x v="16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n v="57"/>
    <n v="38"/>
    <n v="45.6"/>
    <x v="0"/>
    <x v="0"/>
  </r>
  <r>
    <n v="50"/>
    <n v="34"/>
    <n v="40.4"/>
    <x v="1"/>
    <x v="0"/>
  </r>
  <r>
    <n v="36"/>
    <n v="69"/>
    <n v="55.8"/>
    <x v="0"/>
    <x v="1"/>
  </r>
  <r>
    <n v="47"/>
    <n v="83"/>
    <n v="68.6"/>
    <x v="0"/>
    <x v="0"/>
  </r>
  <r>
    <n v="97"/>
    <n v="66"/>
    <n v="78.4"/>
    <x v="0"/>
    <x v="1"/>
  </r>
  <r>
    <n v="92"/>
    <n v="88"/>
    <n v="89.6"/>
    <x v="0"/>
    <x v="1"/>
  </r>
  <r>
    <n v="97"/>
    <n v="90"/>
    <n v="92.80000000000001"/>
    <x v="0"/>
    <x v="1"/>
  </r>
  <r>
    <n v="4"/>
    <n v="46"/>
    <n v="29.2"/>
    <x v="1"/>
    <x v="0"/>
  </r>
  <r>
    <n v="6"/>
    <n v="52"/>
    <n v="33.6"/>
    <x v="1"/>
    <x v="0"/>
  </r>
  <r>
    <n v="81"/>
    <n v="70"/>
    <n v="74.4"/>
    <x v="0"/>
    <x v="1"/>
  </r>
  <r>
    <n v="24"/>
    <n v="90"/>
    <n v="63.6"/>
    <x v="1"/>
    <x v="0"/>
  </r>
  <r>
    <n v="37"/>
    <n v="6"/>
    <n v="18.4"/>
    <x v="1"/>
    <x v="1"/>
  </r>
  <r>
    <n v="96"/>
    <n v="88"/>
    <n v="91.2"/>
    <x v="0"/>
    <x v="0"/>
  </r>
  <r>
    <n v="70"/>
    <n v="44"/>
    <n v="54.4"/>
    <x v="0"/>
    <x v="1"/>
  </r>
  <r>
    <n v="52"/>
    <n v="11"/>
    <n v="27.4"/>
    <x v="1"/>
    <x v="1"/>
  </r>
  <r>
    <n v="46"/>
    <n v="2"/>
    <n v="19.6"/>
    <x v="1"/>
    <x v="1"/>
  </r>
  <r>
    <n v="93"/>
    <n v="63"/>
    <n v="75"/>
    <x v="0"/>
    <x v="0"/>
  </r>
  <r>
    <n v="7"/>
    <n v="83"/>
    <n v="52.599999999999994"/>
    <x v="1"/>
    <x v="1"/>
  </r>
  <r>
    <n v="66"/>
    <n v="46"/>
    <n v="54"/>
    <x v="0"/>
    <x v="1"/>
  </r>
  <r>
    <n v="94"/>
    <n v="11"/>
    <n v="44.2"/>
    <x v="1"/>
    <x v="1"/>
  </r>
  <r>
    <n v="71"/>
    <n v="50"/>
    <n v="58.400000000000006"/>
    <x v="0"/>
    <x v="0"/>
  </r>
  <r>
    <n v="85"/>
    <n v="91"/>
    <n v="88.6"/>
    <x v="0"/>
    <x v="1"/>
  </r>
  <r>
    <n v="95"/>
    <n v="91"/>
    <n v="92.6"/>
    <x v="0"/>
    <x v="0"/>
  </r>
  <r>
    <n v="0"/>
    <n v="56"/>
    <n v="33.6"/>
    <x v="1"/>
    <x v="0"/>
  </r>
  <r>
    <n v="82"/>
    <n v="57"/>
    <n v="67"/>
    <x v="0"/>
    <x v="1"/>
  </r>
  <r>
    <n v="12"/>
    <n v="95"/>
    <n v="61.8"/>
    <x v="1"/>
    <x v="1"/>
  </r>
  <r>
    <n v="97"/>
    <n v="55"/>
    <n v="71.80000000000001"/>
    <x v="0"/>
    <x v="1"/>
  </r>
  <r>
    <n v="11"/>
    <n v="16"/>
    <n v="14"/>
    <x v="1"/>
    <x v="0"/>
  </r>
  <r>
    <n v="82"/>
    <n v="53"/>
    <n v="64.6"/>
    <x v="0"/>
    <x v="1"/>
  </r>
  <r>
    <n v="29"/>
    <n v="19"/>
    <n v="23"/>
    <x v="1"/>
    <x v="0"/>
  </r>
  <r>
    <n v="3"/>
    <n v="98"/>
    <n v="60"/>
    <x v="1"/>
    <x v="1"/>
  </r>
  <r>
    <n v="91"/>
    <n v="90"/>
    <n v="90.4"/>
    <x v="0"/>
    <x v="0"/>
  </r>
  <r>
    <n v="34"/>
    <n v="86"/>
    <n v="65.2"/>
    <x v="1"/>
    <x v="0"/>
  </r>
  <r>
    <n v="15"/>
    <n v="38"/>
    <n v="28.8"/>
    <x v="1"/>
    <x v="1"/>
  </r>
  <r>
    <n v="54"/>
    <n v="34"/>
    <n v="42"/>
    <x v="1"/>
    <x v="1"/>
  </r>
  <r>
    <n v="39"/>
    <n v="56"/>
    <n v="49.2"/>
    <x v="0"/>
    <x v="1"/>
  </r>
  <r>
    <n v="96"/>
    <n v="11"/>
    <n v="45"/>
    <x v="1"/>
    <x v="0"/>
  </r>
  <r>
    <n v="42"/>
    <n v="51"/>
    <n v="47.4"/>
    <x v="0"/>
    <x v="0"/>
  </r>
  <r>
    <n v="51"/>
    <n v="27"/>
    <n v="36.6"/>
    <x v="1"/>
    <x v="1"/>
  </r>
  <r>
    <n v="79"/>
    <n v="76"/>
    <n v="77.2"/>
    <x v="0"/>
    <x v="0"/>
  </r>
  <r>
    <n v="65"/>
    <n v="91"/>
    <n v="80.6"/>
    <x v="0"/>
    <x v="1"/>
  </r>
  <r>
    <n v="75"/>
    <n v="80"/>
    <n v="78"/>
    <x v="0"/>
    <x v="1"/>
  </r>
  <r>
    <n v="88"/>
    <n v="22"/>
    <n v="48.4"/>
    <x v="1"/>
    <x v="1"/>
  </r>
  <r>
    <n v="98"/>
    <n v="98"/>
    <n v="98"/>
    <x v="0"/>
    <x v="0"/>
  </r>
  <r>
    <n v="99"/>
    <n v="48"/>
    <n v="68.4"/>
    <x v="0"/>
    <x v="1"/>
  </r>
  <r>
    <n v="75"/>
    <n v="8"/>
    <n v="34.8"/>
    <x v="1"/>
    <x v="1"/>
  </r>
  <r>
    <n v="23"/>
    <n v="0"/>
    <n v="9.2"/>
    <x v="1"/>
    <x v="0"/>
  </r>
  <r>
    <n v="26"/>
    <n v="58"/>
    <n v="45.2"/>
    <x v="1"/>
    <x v="1"/>
  </r>
  <r>
    <n v="42"/>
    <n v="11"/>
    <n v="23.4"/>
    <x v="1"/>
    <x v="1"/>
  </r>
  <r>
    <n v="81"/>
    <n v="71"/>
    <n v="75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n v="57"/>
    <n v="38"/>
    <n v="45.6"/>
    <x v="0"/>
    <x v="0"/>
    <x v="0"/>
  </r>
  <r>
    <n v="50"/>
    <n v="34"/>
    <n v="40.4"/>
    <x v="1"/>
    <x v="0"/>
    <x v="0"/>
  </r>
  <r>
    <n v="36"/>
    <n v="69"/>
    <n v="55.8"/>
    <x v="0"/>
    <x v="1"/>
    <x v="0"/>
  </r>
  <r>
    <n v="47"/>
    <n v="83"/>
    <n v="68.6"/>
    <x v="0"/>
    <x v="0"/>
    <x v="0"/>
  </r>
  <r>
    <n v="97"/>
    <n v="66"/>
    <n v="78.4"/>
    <x v="0"/>
    <x v="1"/>
    <x v="0"/>
  </r>
  <r>
    <n v="92"/>
    <n v="88"/>
    <n v="89.6"/>
    <x v="0"/>
    <x v="1"/>
    <x v="0"/>
  </r>
  <r>
    <n v="97"/>
    <n v="90"/>
    <n v="92.8"/>
    <x v="0"/>
    <x v="1"/>
    <x v="0"/>
  </r>
  <r>
    <n v="4"/>
    <n v="46"/>
    <n v="29.2"/>
    <x v="1"/>
    <x v="0"/>
    <x v="0"/>
  </r>
  <r>
    <n v="6"/>
    <n v="52"/>
    <n v="33.6"/>
    <x v="1"/>
    <x v="0"/>
    <x v="0"/>
  </r>
  <r>
    <n v="81"/>
    <n v="70"/>
    <n v="74.4"/>
    <x v="0"/>
    <x v="1"/>
    <x v="0"/>
  </r>
  <r>
    <n v="24"/>
    <n v="90"/>
    <n v="63.6"/>
    <x v="1"/>
    <x v="0"/>
    <x v="0"/>
  </r>
  <r>
    <n v="37"/>
    <n v="6"/>
    <n v="18.4"/>
    <x v="1"/>
    <x v="1"/>
    <x v="0"/>
  </r>
  <r>
    <n v="96"/>
    <n v="88"/>
    <n v="91.2"/>
    <x v="0"/>
    <x v="0"/>
    <x v="0"/>
  </r>
  <r>
    <n v="70"/>
    <n v="44"/>
    <n v="54.4"/>
    <x v="0"/>
    <x v="1"/>
    <x v="0"/>
  </r>
  <r>
    <n v="52"/>
    <n v="11"/>
    <n v="27.4"/>
    <x v="1"/>
    <x v="1"/>
    <x v="0"/>
  </r>
  <r>
    <n v="46"/>
    <n v="2"/>
    <n v="19.6"/>
    <x v="1"/>
    <x v="1"/>
    <x v="0"/>
  </r>
  <r>
    <n v="93"/>
    <n v="63"/>
    <n v="75"/>
    <x v="0"/>
    <x v="0"/>
    <x v="0"/>
  </r>
  <r>
    <n v="7"/>
    <n v="83"/>
    <n v="52.6"/>
    <x v="1"/>
    <x v="1"/>
    <x v="0"/>
  </r>
  <r>
    <n v="66"/>
    <n v="46"/>
    <n v="54"/>
    <x v="0"/>
    <x v="1"/>
    <x v="0"/>
  </r>
  <r>
    <n v="94"/>
    <n v="11"/>
    <n v="44.2"/>
    <x v="1"/>
    <x v="1"/>
    <x v="0"/>
  </r>
  <r>
    <n v="71"/>
    <n v="50"/>
    <n v="58.4"/>
    <x v="0"/>
    <x v="0"/>
    <x v="0"/>
  </r>
  <r>
    <n v="85"/>
    <n v="91"/>
    <n v="88.6"/>
    <x v="0"/>
    <x v="1"/>
    <x v="0"/>
  </r>
  <r>
    <n v="95"/>
    <n v="91"/>
    <n v="92.6"/>
    <x v="0"/>
    <x v="0"/>
    <x v="0"/>
  </r>
  <r>
    <n v="0"/>
    <n v="56"/>
    <n v="33.6"/>
    <x v="1"/>
    <x v="0"/>
    <x v="0"/>
  </r>
  <r>
    <n v="82"/>
    <n v="57"/>
    <n v="67"/>
    <x v="0"/>
    <x v="1"/>
    <x v="0"/>
  </r>
  <r>
    <n v="12"/>
    <n v="95"/>
    <n v="61.8"/>
    <x v="1"/>
    <x v="1"/>
    <x v="1"/>
  </r>
  <r>
    <n v="97"/>
    <n v="55"/>
    <n v="71.8"/>
    <x v="0"/>
    <x v="1"/>
    <x v="1"/>
  </r>
  <r>
    <n v="11"/>
    <n v="16"/>
    <n v="14"/>
    <x v="1"/>
    <x v="0"/>
    <x v="1"/>
  </r>
  <r>
    <n v="82"/>
    <n v="53"/>
    <n v="64.6"/>
    <x v="0"/>
    <x v="1"/>
    <x v="1"/>
  </r>
  <r>
    <n v="29"/>
    <n v="19"/>
    <n v="23"/>
    <x v="1"/>
    <x v="0"/>
    <x v="1"/>
  </r>
  <r>
    <n v="3"/>
    <n v="98"/>
    <n v="60"/>
    <x v="1"/>
    <x v="1"/>
    <x v="1"/>
  </r>
  <r>
    <n v="91"/>
    <n v="90"/>
    <n v="90.4"/>
    <x v="0"/>
    <x v="0"/>
    <x v="1"/>
  </r>
  <r>
    <n v="34"/>
    <n v="86"/>
    <n v="65.2"/>
    <x v="1"/>
    <x v="0"/>
    <x v="1"/>
  </r>
  <r>
    <n v="15"/>
    <n v="38"/>
    <n v="28.8"/>
    <x v="1"/>
    <x v="1"/>
    <x v="1"/>
  </r>
  <r>
    <n v="54"/>
    <n v="34"/>
    <n v="42"/>
    <x v="1"/>
    <x v="1"/>
    <x v="1"/>
  </r>
  <r>
    <n v="39"/>
    <n v="56"/>
    <n v="49.2"/>
    <x v="0"/>
    <x v="1"/>
    <x v="1"/>
  </r>
  <r>
    <n v="96"/>
    <n v="11"/>
    <n v="45"/>
    <x v="1"/>
    <x v="0"/>
    <x v="1"/>
  </r>
  <r>
    <n v="42"/>
    <n v="51"/>
    <n v="47.4"/>
    <x v="0"/>
    <x v="0"/>
    <x v="1"/>
  </r>
  <r>
    <n v="51"/>
    <n v="27"/>
    <n v="36.6"/>
    <x v="1"/>
    <x v="1"/>
    <x v="1"/>
  </r>
  <r>
    <n v="79"/>
    <n v="76"/>
    <n v="77.2"/>
    <x v="0"/>
    <x v="0"/>
    <x v="1"/>
  </r>
  <r>
    <n v="65"/>
    <n v="91"/>
    <n v="80.6"/>
    <x v="0"/>
    <x v="1"/>
    <x v="1"/>
  </r>
  <r>
    <n v="75"/>
    <n v="80"/>
    <n v="78"/>
    <x v="0"/>
    <x v="1"/>
    <x v="1"/>
  </r>
  <r>
    <n v="88"/>
    <n v="22"/>
    <n v="48.4"/>
    <x v="1"/>
    <x v="1"/>
    <x v="1"/>
  </r>
  <r>
    <n v="98"/>
    <n v="98"/>
    <n v="98"/>
    <x v="0"/>
    <x v="0"/>
    <x v="1"/>
  </r>
  <r>
    <n v="99"/>
    <n v="48"/>
    <n v="68.4"/>
    <x v="0"/>
    <x v="1"/>
    <x v="1"/>
  </r>
  <r>
    <n v="75"/>
    <n v="8"/>
    <n v="34.8"/>
    <x v="1"/>
    <x v="1"/>
    <x v="1"/>
  </r>
  <r>
    <n v="23"/>
    <n v="0"/>
    <n v="9.2"/>
    <x v="1"/>
    <x v="0"/>
    <x v="1"/>
  </r>
  <r>
    <n v="26"/>
    <n v="58"/>
    <n v="45.2"/>
    <x v="1"/>
    <x v="1"/>
    <x v="1"/>
  </r>
  <r>
    <n v="42"/>
    <n v="11"/>
    <n v="23.4"/>
    <x v="1"/>
    <x v="1"/>
    <x v="1"/>
  </r>
  <r>
    <n v="81"/>
    <n v="71"/>
    <n v="75"/>
    <x v="0"/>
    <x v="0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">
  <r>
    <n v="72"/>
    <n v="38"/>
    <n v="51.6"/>
    <x v="0"/>
    <x v="0"/>
    <x v="0"/>
  </r>
  <r>
    <n v="65"/>
    <n v="34"/>
    <n v="46.4"/>
    <x v="1"/>
    <x v="0"/>
    <x v="0"/>
  </r>
  <r>
    <n v="51"/>
    <n v="69"/>
    <n v="61.8"/>
    <x v="0"/>
    <x v="1"/>
    <x v="0"/>
  </r>
  <r>
    <n v="62"/>
    <n v="83"/>
    <n v="74.6"/>
    <x v="0"/>
    <x v="0"/>
    <x v="0"/>
  </r>
  <r>
    <n v="100"/>
    <n v="66"/>
    <n v="79.6"/>
    <x v="0"/>
    <x v="1"/>
    <x v="0"/>
  </r>
  <r>
    <n v="100"/>
    <n v="88"/>
    <n v="92.8"/>
    <x v="0"/>
    <x v="1"/>
    <x v="0"/>
  </r>
  <r>
    <n v="100"/>
    <n v="90"/>
    <n v="94"/>
    <x v="0"/>
    <x v="1"/>
    <x v="0"/>
  </r>
  <r>
    <n v="19"/>
    <n v="46"/>
    <n v="35.199999999999996"/>
    <x v="1"/>
    <x v="0"/>
    <x v="0"/>
  </r>
  <r>
    <n v="21"/>
    <n v="52"/>
    <n v="39.6"/>
    <x v="1"/>
    <x v="0"/>
    <x v="0"/>
  </r>
  <r>
    <n v="96"/>
    <n v="70"/>
    <n v="80.4"/>
    <x v="0"/>
    <x v="1"/>
    <x v="0"/>
  </r>
  <r>
    <n v="39"/>
    <n v="90"/>
    <n v="69.6"/>
    <x v="0"/>
    <x v="0"/>
    <x v="0"/>
  </r>
  <r>
    <n v="52"/>
    <n v="6"/>
    <n v="24.4"/>
    <x v="1"/>
    <x v="1"/>
    <x v="0"/>
  </r>
  <r>
    <n v="100"/>
    <n v="88"/>
    <n v="92.8"/>
    <x v="0"/>
    <x v="0"/>
    <x v="0"/>
  </r>
  <r>
    <n v="85"/>
    <n v="44"/>
    <n v="60.4"/>
    <x v="0"/>
    <x v="1"/>
    <x v="0"/>
  </r>
  <r>
    <n v="67"/>
    <n v="11"/>
    <n v="33.4"/>
    <x v="1"/>
    <x v="1"/>
    <x v="0"/>
  </r>
  <r>
    <n v="61"/>
    <n v="2"/>
    <n v="25.6"/>
    <x v="1"/>
    <x v="1"/>
    <x v="0"/>
  </r>
  <r>
    <n v="100"/>
    <n v="63"/>
    <n v="77.8"/>
    <x v="0"/>
    <x v="0"/>
    <x v="0"/>
  </r>
  <r>
    <n v="22"/>
    <n v="83"/>
    <n v="58.599999999999994"/>
    <x v="1"/>
    <x v="1"/>
    <x v="0"/>
  </r>
  <r>
    <n v="81"/>
    <n v="46"/>
    <n v="60"/>
    <x v="0"/>
    <x v="1"/>
    <x v="0"/>
  </r>
  <r>
    <n v="100"/>
    <n v="11"/>
    <n v="46.6"/>
    <x v="1"/>
    <x v="1"/>
    <x v="0"/>
  </r>
  <r>
    <n v="86"/>
    <n v="50"/>
    <n v="64.4"/>
    <x v="0"/>
    <x v="0"/>
    <x v="0"/>
  </r>
  <r>
    <n v="100"/>
    <n v="91"/>
    <n v="94.6"/>
    <x v="0"/>
    <x v="1"/>
    <x v="0"/>
  </r>
  <r>
    <n v="100"/>
    <n v="91"/>
    <n v="94.6"/>
    <x v="0"/>
    <x v="0"/>
    <x v="0"/>
  </r>
  <r>
    <n v="15"/>
    <n v="56"/>
    <n v="39.6"/>
    <x v="1"/>
    <x v="0"/>
    <x v="0"/>
  </r>
  <r>
    <n v="97"/>
    <n v="57"/>
    <n v="73"/>
    <x v="0"/>
    <x v="1"/>
    <x v="0"/>
  </r>
  <r>
    <n v="27"/>
    <n v="95"/>
    <n v="67.8"/>
    <x v="1"/>
    <x v="1"/>
    <x v="1"/>
  </r>
  <r>
    <n v="100"/>
    <n v="55"/>
    <n v="73"/>
    <x v="0"/>
    <x v="1"/>
    <x v="1"/>
  </r>
  <r>
    <n v="26"/>
    <n v="16"/>
    <n v="20"/>
    <x v="1"/>
    <x v="0"/>
    <x v="1"/>
  </r>
  <r>
    <n v="97"/>
    <n v="53"/>
    <n v="70.6"/>
    <x v="0"/>
    <x v="1"/>
    <x v="1"/>
  </r>
  <r>
    <n v="44"/>
    <n v="19"/>
    <n v="29"/>
    <x v="1"/>
    <x v="0"/>
    <x v="1"/>
  </r>
  <r>
    <n v="18"/>
    <n v="98"/>
    <n v="66"/>
    <x v="1"/>
    <x v="1"/>
    <x v="1"/>
  </r>
  <r>
    <n v="100"/>
    <n v="90"/>
    <n v="94"/>
    <x v="0"/>
    <x v="0"/>
    <x v="1"/>
  </r>
  <r>
    <n v="49"/>
    <n v="86"/>
    <n v="71.2"/>
    <x v="0"/>
    <x v="0"/>
    <x v="1"/>
  </r>
  <r>
    <n v="30"/>
    <n v="38"/>
    <n v="34.8"/>
    <x v="1"/>
    <x v="1"/>
    <x v="1"/>
  </r>
  <r>
    <n v="69"/>
    <n v="34"/>
    <n v="48"/>
    <x v="1"/>
    <x v="1"/>
    <x v="1"/>
  </r>
  <r>
    <n v="54"/>
    <n v="56"/>
    <n v="55.2"/>
    <x v="0"/>
    <x v="1"/>
    <x v="1"/>
  </r>
  <r>
    <n v="100"/>
    <n v="11"/>
    <n v="46.6"/>
    <x v="1"/>
    <x v="0"/>
    <x v="1"/>
  </r>
  <r>
    <n v="57"/>
    <n v="51"/>
    <n v="53.4"/>
    <x v="0"/>
    <x v="0"/>
    <x v="1"/>
  </r>
  <r>
    <n v="66"/>
    <n v="27"/>
    <n v="42.6"/>
    <x v="1"/>
    <x v="1"/>
    <x v="1"/>
  </r>
  <r>
    <n v="94"/>
    <n v="76"/>
    <n v="83.2"/>
    <x v="0"/>
    <x v="0"/>
    <x v="1"/>
  </r>
  <r>
    <n v="80"/>
    <n v="91"/>
    <n v="86.6"/>
    <x v="0"/>
    <x v="1"/>
    <x v="1"/>
  </r>
  <r>
    <n v="90"/>
    <n v="80"/>
    <n v="84"/>
    <x v="0"/>
    <x v="1"/>
    <x v="1"/>
  </r>
  <r>
    <n v="100"/>
    <n v="22"/>
    <n v="53.2"/>
    <x v="1"/>
    <x v="1"/>
    <x v="1"/>
  </r>
  <r>
    <n v="100"/>
    <n v="98"/>
    <n v="98.8"/>
    <x v="0"/>
    <x v="0"/>
    <x v="1"/>
  </r>
  <r>
    <n v="100"/>
    <n v="48"/>
    <n v="68.8"/>
    <x v="0"/>
    <x v="1"/>
    <x v="1"/>
  </r>
  <r>
    <n v="90"/>
    <n v="8"/>
    <n v="40.8"/>
    <x v="1"/>
    <x v="1"/>
    <x v="1"/>
  </r>
  <r>
    <n v="38"/>
    <n v="0"/>
    <n v="15.2"/>
    <x v="1"/>
    <x v="0"/>
    <x v="1"/>
  </r>
  <r>
    <n v="41"/>
    <n v="58"/>
    <n v="51.2"/>
    <x v="0"/>
    <x v="1"/>
    <x v="1"/>
  </r>
  <r>
    <n v="57"/>
    <n v="11"/>
    <n v="29.4"/>
    <x v="1"/>
    <x v="1"/>
    <x v="1"/>
  </r>
  <r>
    <n v="96"/>
    <n v="71"/>
    <n v="81"/>
    <x v="0"/>
    <x v="0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0">
  <r>
    <n v="72"/>
    <n v="38"/>
    <n v="51.6"/>
    <x v="0"/>
    <x v="0"/>
    <x v="0"/>
  </r>
  <r>
    <n v="65"/>
    <n v="34"/>
    <n v="46.4"/>
    <x v="1"/>
    <x v="0"/>
    <x v="0"/>
  </r>
  <r>
    <n v="51"/>
    <n v="69"/>
    <n v="61.8"/>
    <x v="0"/>
    <x v="1"/>
    <x v="0"/>
  </r>
  <r>
    <n v="62"/>
    <n v="83"/>
    <n v="74.6"/>
    <x v="0"/>
    <x v="0"/>
    <x v="0"/>
  </r>
  <r>
    <n v="100"/>
    <n v="66"/>
    <n v="79.6"/>
    <x v="0"/>
    <x v="1"/>
    <x v="0"/>
  </r>
  <r>
    <n v="100"/>
    <n v="88"/>
    <n v="92.8"/>
    <x v="0"/>
    <x v="1"/>
    <x v="0"/>
  </r>
  <r>
    <n v="100"/>
    <n v="90"/>
    <n v="94"/>
    <x v="0"/>
    <x v="1"/>
    <x v="0"/>
  </r>
  <r>
    <n v="19"/>
    <n v="46"/>
    <n v="35.199999999999996"/>
    <x v="1"/>
    <x v="0"/>
    <x v="0"/>
  </r>
  <r>
    <n v="21"/>
    <n v="52"/>
    <n v="39.6"/>
    <x v="1"/>
    <x v="0"/>
    <x v="0"/>
  </r>
  <r>
    <n v="96"/>
    <n v="70"/>
    <n v="80.4"/>
    <x v="0"/>
    <x v="1"/>
    <x v="0"/>
  </r>
  <r>
    <n v="39"/>
    <n v="90"/>
    <n v="69.6"/>
    <x v="0"/>
    <x v="0"/>
    <x v="0"/>
  </r>
  <r>
    <n v="52"/>
    <n v="6"/>
    <n v="24.4"/>
    <x v="1"/>
    <x v="1"/>
    <x v="0"/>
  </r>
  <r>
    <n v="100"/>
    <n v="88"/>
    <n v="92.8"/>
    <x v="0"/>
    <x v="0"/>
    <x v="0"/>
  </r>
  <r>
    <n v="85"/>
    <n v="44"/>
    <n v="60.4"/>
    <x v="0"/>
    <x v="1"/>
    <x v="0"/>
  </r>
  <r>
    <n v="67"/>
    <n v="11"/>
    <n v="33.4"/>
    <x v="1"/>
    <x v="1"/>
    <x v="0"/>
  </r>
  <r>
    <n v="61"/>
    <n v="2"/>
    <n v="25.6"/>
    <x v="1"/>
    <x v="1"/>
    <x v="0"/>
  </r>
  <r>
    <n v="100"/>
    <n v="63"/>
    <n v="77.8"/>
    <x v="0"/>
    <x v="0"/>
    <x v="0"/>
  </r>
  <r>
    <n v="22"/>
    <n v="83"/>
    <n v="58.599999999999994"/>
    <x v="1"/>
    <x v="1"/>
    <x v="0"/>
  </r>
  <r>
    <n v="81"/>
    <n v="46"/>
    <n v="60"/>
    <x v="0"/>
    <x v="1"/>
    <x v="0"/>
  </r>
  <r>
    <n v="100"/>
    <n v="11"/>
    <n v="46.6"/>
    <x v="1"/>
    <x v="1"/>
    <x v="0"/>
  </r>
  <r>
    <n v="86"/>
    <n v="50"/>
    <n v="64.4"/>
    <x v="0"/>
    <x v="0"/>
    <x v="0"/>
  </r>
  <r>
    <n v="100"/>
    <n v="91"/>
    <n v="94.6"/>
    <x v="0"/>
    <x v="1"/>
    <x v="0"/>
  </r>
  <r>
    <n v="100"/>
    <n v="91"/>
    <n v="94.6"/>
    <x v="0"/>
    <x v="0"/>
    <x v="0"/>
  </r>
  <r>
    <n v="15"/>
    <n v="56"/>
    <n v="39.6"/>
    <x v="1"/>
    <x v="0"/>
    <x v="0"/>
  </r>
  <r>
    <n v="97"/>
    <n v="57"/>
    <n v="73"/>
    <x v="0"/>
    <x v="1"/>
    <x v="0"/>
  </r>
  <r>
    <n v="27"/>
    <n v="95"/>
    <n v="67.8"/>
    <x v="1"/>
    <x v="1"/>
    <x v="1"/>
  </r>
  <r>
    <n v="100"/>
    <n v="55"/>
    <n v="73"/>
    <x v="0"/>
    <x v="1"/>
    <x v="1"/>
  </r>
  <r>
    <n v="26"/>
    <n v="16"/>
    <n v="20"/>
    <x v="1"/>
    <x v="0"/>
    <x v="1"/>
  </r>
  <r>
    <n v="97"/>
    <n v="53"/>
    <n v="70.6"/>
    <x v="0"/>
    <x v="1"/>
    <x v="1"/>
  </r>
  <r>
    <n v="44"/>
    <n v="19"/>
    <n v="29"/>
    <x v="1"/>
    <x v="0"/>
    <x v="1"/>
  </r>
  <r>
    <n v="18"/>
    <n v="98"/>
    <n v="66"/>
    <x v="1"/>
    <x v="1"/>
    <x v="1"/>
  </r>
  <r>
    <n v="100"/>
    <n v="90"/>
    <n v="94"/>
    <x v="0"/>
    <x v="0"/>
    <x v="1"/>
  </r>
  <r>
    <n v="49"/>
    <n v="86"/>
    <n v="71.2"/>
    <x v="0"/>
    <x v="0"/>
    <x v="1"/>
  </r>
  <r>
    <n v="30"/>
    <n v="38"/>
    <n v="34.8"/>
    <x v="1"/>
    <x v="1"/>
    <x v="1"/>
  </r>
  <r>
    <n v="69"/>
    <n v="34"/>
    <n v="48"/>
    <x v="1"/>
    <x v="1"/>
    <x v="1"/>
  </r>
  <r>
    <n v="54"/>
    <n v="56"/>
    <n v="55.2"/>
    <x v="0"/>
    <x v="1"/>
    <x v="1"/>
  </r>
  <r>
    <n v="100"/>
    <n v="11"/>
    <n v="46.6"/>
    <x v="1"/>
    <x v="0"/>
    <x v="1"/>
  </r>
  <r>
    <n v="57"/>
    <n v="51"/>
    <n v="53.4"/>
    <x v="0"/>
    <x v="0"/>
    <x v="1"/>
  </r>
  <r>
    <n v="66"/>
    <n v="27"/>
    <n v="42.6"/>
    <x v="1"/>
    <x v="1"/>
    <x v="1"/>
  </r>
  <r>
    <n v="94"/>
    <n v="76"/>
    <n v="83.2"/>
    <x v="0"/>
    <x v="0"/>
    <x v="1"/>
  </r>
  <r>
    <n v="80"/>
    <n v="91"/>
    <n v="86.6"/>
    <x v="0"/>
    <x v="1"/>
    <x v="1"/>
  </r>
  <r>
    <n v="90"/>
    <n v="80"/>
    <n v="84"/>
    <x v="0"/>
    <x v="1"/>
    <x v="1"/>
  </r>
  <r>
    <n v="100"/>
    <n v="22"/>
    <n v="53.2"/>
    <x v="1"/>
    <x v="1"/>
    <x v="1"/>
  </r>
  <r>
    <n v="100"/>
    <n v="98"/>
    <n v="98.8"/>
    <x v="0"/>
    <x v="0"/>
    <x v="1"/>
  </r>
  <r>
    <n v="100"/>
    <n v="48"/>
    <n v="68.8"/>
    <x v="0"/>
    <x v="1"/>
    <x v="1"/>
  </r>
  <r>
    <n v="90"/>
    <n v="8"/>
    <n v="40.8"/>
    <x v="1"/>
    <x v="1"/>
    <x v="1"/>
  </r>
  <r>
    <n v="38"/>
    <n v="0"/>
    <n v="15.2"/>
    <x v="1"/>
    <x v="0"/>
    <x v="1"/>
  </r>
  <r>
    <n v="41"/>
    <n v="58"/>
    <n v="51.2"/>
    <x v="0"/>
    <x v="1"/>
    <x v="1"/>
  </r>
  <r>
    <n v="57"/>
    <n v="11"/>
    <n v="29.4"/>
    <x v="1"/>
    <x v="1"/>
    <x v="1"/>
  </r>
  <r>
    <n v="96"/>
    <n v="71"/>
    <n v="81"/>
    <x v="0"/>
    <x v="0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0">
  <r>
    <n v="45.6"/>
    <x v="0"/>
    <x v="0"/>
  </r>
  <r>
    <n v="40.4"/>
    <x v="0"/>
    <x v="0"/>
  </r>
  <r>
    <n v="55.8"/>
    <x v="1"/>
    <x v="1"/>
  </r>
  <r>
    <n v="68.6"/>
    <x v="1"/>
    <x v="0"/>
  </r>
  <r>
    <n v="78.4"/>
    <x v="2"/>
    <x v="1"/>
  </r>
  <r>
    <n v="89.6"/>
    <x v="2"/>
    <x v="1"/>
  </r>
  <r>
    <n v="92.8"/>
    <x v="2"/>
    <x v="1"/>
  </r>
  <r>
    <n v="29.2"/>
    <x v="3"/>
    <x v="0"/>
  </r>
  <r>
    <n v="33.6"/>
    <x v="3"/>
    <x v="0"/>
  </r>
  <r>
    <n v="74.4"/>
    <x v="1"/>
    <x v="1"/>
  </r>
  <r>
    <n v="63.6"/>
    <x v="1"/>
    <x v="0"/>
  </r>
  <r>
    <n v="18.4"/>
    <x v="3"/>
    <x v="1"/>
  </r>
  <r>
    <n v="91.2"/>
    <x v="2"/>
    <x v="0"/>
  </r>
  <r>
    <n v="54.4"/>
    <x v="0"/>
    <x v="1"/>
  </r>
  <r>
    <n v="27.4"/>
    <x v="3"/>
    <x v="1"/>
  </r>
  <r>
    <n v="19.6"/>
    <x v="3"/>
    <x v="1"/>
  </r>
  <r>
    <n v="75"/>
    <x v="2"/>
    <x v="0"/>
  </r>
  <r>
    <n v="52.6"/>
    <x v="0"/>
    <x v="1"/>
  </r>
  <r>
    <n v="54"/>
    <x v="0"/>
    <x v="1"/>
  </r>
  <r>
    <n v="44.2"/>
    <x v="0"/>
    <x v="1"/>
  </r>
  <r>
    <n v="58.4"/>
    <x v="1"/>
    <x v="0"/>
  </r>
  <r>
    <n v="88.6"/>
    <x v="2"/>
    <x v="1"/>
  </r>
  <r>
    <n v="92.6"/>
    <x v="2"/>
    <x v="0"/>
  </r>
  <r>
    <n v="33.6"/>
    <x v="3"/>
    <x v="0"/>
  </r>
  <r>
    <n v="67"/>
    <x v="1"/>
    <x v="1"/>
  </r>
  <r>
    <n v="61.8"/>
    <x v="1"/>
    <x v="1"/>
  </r>
  <r>
    <n v="71.8"/>
    <x v="1"/>
    <x v="1"/>
  </r>
  <r>
    <n v="14"/>
    <x v="3"/>
    <x v="0"/>
  </r>
  <r>
    <n v="64.6"/>
    <x v="1"/>
    <x v="1"/>
  </r>
  <r>
    <n v="23"/>
    <x v="3"/>
    <x v="0"/>
  </r>
  <r>
    <n v="60"/>
    <x v="1"/>
    <x v="1"/>
  </r>
  <r>
    <n v="90.4"/>
    <x v="2"/>
    <x v="0"/>
  </r>
  <r>
    <n v="65.2"/>
    <x v="1"/>
    <x v="0"/>
  </r>
  <r>
    <n v="28.8"/>
    <x v="3"/>
    <x v="1"/>
  </r>
  <r>
    <n v="42"/>
    <x v="0"/>
    <x v="1"/>
  </r>
  <r>
    <n v="49.2"/>
    <x v="0"/>
    <x v="1"/>
  </r>
  <r>
    <n v="45"/>
    <x v="0"/>
    <x v="0"/>
  </r>
  <r>
    <n v="47.4"/>
    <x v="0"/>
    <x v="0"/>
  </r>
  <r>
    <n v="36.6"/>
    <x v="3"/>
    <x v="1"/>
  </r>
  <r>
    <n v="77.2"/>
    <x v="2"/>
    <x v="0"/>
  </r>
  <r>
    <n v="80.6"/>
    <x v="2"/>
    <x v="1"/>
  </r>
  <r>
    <n v="78"/>
    <x v="2"/>
    <x v="1"/>
  </r>
  <r>
    <n v="48.4"/>
    <x v="0"/>
    <x v="1"/>
  </r>
  <r>
    <n v="98"/>
    <x v="2"/>
    <x v="0"/>
  </r>
  <r>
    <n v="68.4"/>
    <x v="1"/>
    <x v="1"/>
  </r>
  <r>
    <n v="34.8"/>
    <x v="3"/>
    <x v="1"/>
  </r>
  <r>
    <n v="9.2"/>
    <x v="3"/>
    <x v="0"/>
  </r>
  <r>
    <n v="45.2"/>
    <x v="0"/>
    <x v="1"/>
  </r>
  <r>
    <n v="23.4"/>
    <x v="3"/>
    <x v="1"/>
  </r>
  <r>
    <n v="75"/>
    <x v="2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0">
  <r>
    <n v="57"/>
    <n v="38"/>
    <n v="45.6"/>
    <x v="0"/>
    <x v="0"/>
    <x v="0"/>
  </r>
  <r>
    <n v="50"/>
    <n v="34"/>
    <n v="40.4"/>
    <x v="1"/>
    <x v="0"/>
    <x v="0"/>
  </r>
  <r>
    <n v="36"/>
    <n v="69"/>
    <n v="55.8"/>
    <x v="0"/>
    <x v="1"/>
    <x v="0"/>
  </r>
  <r>
    <n v="47"/>
    <n v="83"/>
    <n v="68.599999999999994"/>
    <x v="0"/>
    <x v="0"/>
    <x v="0"/>
  </r>
  <r>
    <n v="97"/>
    <n v="66"/>
    <n v="78.400000000000006"/>
    <x v="0"/>
    <x v="1"/>
    <x v="0"/>
  </r>
  <r>
    <n v="92"/>
    <n v="88"/>
    <n v="89.6"/>
    <x v="0"/>
    <x v="1"/>
    <x v="0"/>
  </r>
  <r>
    <n v="97"/>
    <n v="90"/>
    <n v="92.8"/>
    <x v="0"/>
    <x v="1"/>
    <x v="0"/>
  </r>
  <r>
    <n v="4"/>
    <n v="46"/>
    <n v="29.2"/>
    <x v="1"/>
    <x v="0"/>
    <x v="0"/>
  </r>
  <r>
    <n v="6"/>
    <n v="52"/>
    <n v="33.6"/>
    <x v="1"/>
    <x v="0"/>
    <x v="0"/>
  </r>
  <r>
    <n v="81"/>
    <n v="70"/>
    <n v="74.400000000000006"/>
    <x v="0"/>
    <x v="1"/>
    <x v="0"/>
  </r>
  <r>
    <n v="24"/>
    <n v="90"/>
    <n v="63.6"/>
    <x v="1"/>
    <x v="0"/>
    <x v="0"/>
  </r>
  <r>
    <n v="37"/>
    <n v="6"/>
    <n v="18.399999999999999"/>
    <x v="1"/>
    <x v="1"/>
    <x v="0"/>
  </r>
  <r>
    <n v="96"/>
    <n v="88"/>
    <n v="91.2"/>
    <x v="0"/>
    <x v="0"/>
    <x v="0"/>
  </r>
  <r>
    <n v="70"/>
    <n v="44"/>
    <n v="54.4"/>
    <x v="0"/>
    <x v="1"/>
    <x v="0"/>
  </r>
  <r>
    <n v="52"/>
    <n v="11"/>
    <n v="27.4"/>
    <x v="1"/>
    <x v="1"/>
    <x v="0"/>
  </r>
  <r>
    <n v="46"/>
    <n v="2"/>
    <n v="19.600000000000001"/>
    <x v="1"/>
    <x v="1"/>
    <x v="0"/>
  </r>
  <r>
    <n v="93"/>
    <n v="63"/>
    <n v="75"/>
    <x v="0"/>
    <x v="0"/>
    <x v="0"/>
  </r>
  <r>
    <n v="7"/>
    <n v="83"/>
    <n v="52.6"/>
    <x v="1"/>
    <x v="1"/>
    <x v="0"/>
  </r>
  <r>
    <n v="66"/>
    <n v="46"/>
    <n v="54"/>
    <x v="0"/>
    <x v="1"/>
    <x v="0"/>
  </r>
  <r>
    <n v="94"/>
    <n v="11"/>
    <n v="44.2"/>
    <x v="1"/>
    <x v="1"/>
    <x v="0"/>
  </r>
  <r>
    <n v="71"/>
    <n v="50"/>
    <n v="58.4"/>
    <x v="0"/>
    <x v="0"/>
    <x v="0"/>
  </r>
  <r>
    <n v="85"/>
    <n v="91"/>
    <n v="88.6"/>
    <x v="0"/>
    <x v="1"/>
    <x v="0"/>
  </r>
  <r>
    <n v="95"/>
    <n v="91"/>
    <n v="92.6"/>
    <x v="0"/>
    <x v="0"/>
    <x v="0"/>
  </r>
  <r>
    <n v="0"/>
    <n v="56"/>
    <n v="33.6"/>
    <x v="1"/>
    <x v="0"/>
    <x v="0"/>
  </r>
  <r>
    <n v="82"/>
    <n v="57"/>
    <n v="67"/>
    <x v="0"/>
    <x v="1"/>
    <x v="0"/>
  </r>
  <r>
    <n v="12"/>
    <n v="95"/>
    <n v="61.8"/>
    <x v="1"/>
    <x v="1"/>
    <x v="1"/>
  </r>
  <r>
    <n v="97"/>
    <n v="55"/>
    <n v="71.8"/>
    <x v="0"/>
    <x v="1"/>
    <x v="1"/>
  </r>
  <r>
    <n v="11"/>
    <n v="16"/>
    <n v="14"/>
    <x v="1"/>
    <x v="0"/>
    <x v="1"/>
  </r>
  <r>
    <n v="82"/>
    <n v="53"/>
    <n v="64.599999999999994"/>
    <x v="0"/>
    <x v="1"/>
    <x v="1"/>
  </r>
  <r>
    <n v="29"/>
    <n v="19"/>
    <n v="23"/>
    <x v="1"/>
    <x v="0"/>
    <x v="1"/>
  </r>
  <r>
    <n v="3"/>
    <n v="98"/>
    <n v="60"/>
    <x v="1"/>
    <x v="1"/>
    <x v="1"/>
  </r>
  <r>
    <n v="91"/>
    <n v="90"/>
    <n v="90.4"/>
    <x v="0"/>
    <x v="0"/>
    <x v="1"/>
  </r>
  <r>
    <n v="34"/>
    <n v="86"/>
    <n v="65.2"/>
    <x v="1"/>
    <x v="0"/>
    <x v="1"/>
  </r>
  <r>
    <n v="15"/>
    <n v="38"/>
    <n v="28.8"/>
    <x v="1"/>
    <x v="1"/>
    <x v="1"/>
  </r>
  <r>
    <n v="54"/>
    <n v="34"/>
    <n v="42"/>
    <x v="1"/>
    <x v="1"/>
    <x v="1"/>
  </r>
  <r>
    <n v="39"/>
    <n v="56"/>
    <n v="49.2"/>
    <x v="0"/>
    <x v="1"/>
    <x v="1"/>
  </r>
  <r>
    <n v="96"/>
    <n v="11"/>
    <n v="45"/>
    <x v="1"/>
    <x v="0"/>
    <x v="1"/>
  </r>
  <r>
    <n v="42"/>
    <n v="51"/>
    <n v="47.4"/>
    <x v="0"/>
    <x v="0"/>
    <x v="1"/>
  </r>
  <r>
    <n v="51"/>
    <n v="27"/>
    <n v="36.6"/>
    <x v="1"/>
    <x v="1"/>
    <x v="1"/>
  </r>
  <r>
    <n v="79"/>
    <n v="76"/>
    <n v="77.2"/>
    <x v="0"/>
    <x v="0"/>
    <x v="1"/>
  </r>
  <r>
    <n v="65"/>
    <n v="91"/>
    <n v="80.599999999999994"/>
    <x v="0"/>
    <x v="1"/>
    <x v="1"/>
  </r>
  <r>
    <n v="75"/>
    <n v="80"/>
    <n v="78"/>
    <x v="0"/>
    <x v="1"/>
    <x v="1"/>
  </r>
  <r>
    <n v="88"/>
    <n v="22"/>
    <n v="48.4"/>
    <x v="1"/>
    <x v="1"/>
    <x v="1"/>
  </r>
  <r>
    <n v="98"/>
    <n v="98"/>
    <n v="98"/>
    <x v="0"/>
    <x v="0"/>
    <x v="1"/>
  </r>
  <r>
    <n v="99"/>
    <n v="48"/>
    <n v="68.400000000000006"/>
    <x v="0"/>
    <x v="1"/>
    <x v="1"/>
  </r>
  <r>
    <n v="75"/>
    <n v="8"/>
    <n v="34.799999999999997"/>
    <x v="1"/>
    <x v="1"/>
    <x v="1"/>
  </r>
  <r>
    <n v="23"/>
    <n v="0"/>
    <n v="9.1999999999999993"/>
    <x v="1"/>
    <x v="0"/>
    <x v="1"/>
  </r>
  <r>
    <n v="26"/>
    <n v="58"/>
    <n v="45.2"/>
    <x v="1"/>
    <x v="1"/>
    <x v="1"/>
  </r>
  <r>
    <n v="42"/>
    <n v="11"/>
    <n v="23.4"/>
    <x v="1"/>
    <x v="1"/>
    <x v="1"/>
  </r>
  <r>
    <n v="81"/>
    <n v="71"/>
    <n v="75"/>
    <x v="0"/>
    <x v="0"/>
    <x v="1"/>
  </r>
</pivotCacheRecord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AA3:AD7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H19:K23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AA3:AD7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Average of AGGREGATE" fld="2" subtotal="average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G19:J23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AA3:AE11" firstHeaderRow="1" firstDataRow="2" firstDataCol="2"/>
  <pivotFields count="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5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G19:K27" firstHeaderRow="1" firstDataRow="2" firstDataCol="2"/>
  <pivotFields count="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5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AA3:AD7" firstHeaderRow="1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Average of AGGREGATE" fld="2" subtotal="average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AE3:AH9" firstHeaderRow="1" firstDataRow="2" firstDataCol="1"/>
  <pivotFields count="3">
    <pivotField compact="0" outline="0" subtotalTop="0" showAll="0" includeNewItemsInFilter="1"/>
    <pivotField axis="axisRow" compact="0" outline="0" subtotalTop="0" showAll="0" includeNewItemsInFilter="1">
      <items count="5">
        <item x="3"/>
        <item x="0"/>
        <item x="1"/>
        <item x="2"/>
        <item t="default"/>
      </items>
    </pivotField>
    <pivotField axis="axisCol" dataField="1" compact="0" outline="0" subtotalTop="0" showAll="0" includeNewItemsInFilter="1">
      <items count="3">
        <item x="1"/>
        <item x="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ENDER" fld="2" subtotal="count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2:G6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G5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G5" firstHeaderRow="1" firstDataRow="2" firstDataCol="1"/>
  <pivotFields count="5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 avgSubtotal="1">
      <items count="3">
        <item x="1"/>
        <item x="0"/>
        <item t="avg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Average of AGGREGATE" fld="2" subtotal="average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H9" firstHeaderRow="1" firstDataRow="2" firstDataCol="2"/>
  <pivotFields count="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5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H9" firstHeaderRow="1" firstDataRow="2" firstDataCol="2"/>
  <pivotFields count="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5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ERDICT" fld="3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G5" firstHeaderRow="1" firstDataRow="2" firstDataCol="1"/>
  <pivotFields count="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Average of AGGREGATE" fld="2" subtotal="average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2" indent="0" gridDropZones="1" showMemberPropertyTips="0">
  <location ref="D1:G7" firstHeaderRow="1" firstDataRow="2" firstDataCol="1"/>
  <pivotFields count="3">
    <pivotField compact="0" outline="0" subtotalTop="0" showAll="0" includeNewItemsInFilter="1"/>
    <pivotField axis="axisRow" compact="0" outline="0" subtotalTop="0" showAll="0" includeNewItemsInFilter="1">
      <items count="5">
        <item x="3"/>
        <item x="0"/>
        <item x="1"/>
        <item x="2"/>
        <item t="default"/>
      </items>
    </pivotField>
    <pivotField axis="axisCol" dataField="1" compact="0" outline="0" subtotalTop="0" showAll="0" includeNewItemsInFilter="1">
      <items count="3">
        <item x="1"/>
        <item x="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ENDER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ivotTable" Target="../pivotTables/pivotTable2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6.xml" /><Relationship Id="rId3" Type="http://schemas.openxmlformats.org/officeDocument/2006/relationships/pivotTable" Target="../pivotTables/pivotTable1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8.xml" /><Relationship Id="rId3" Type="http://schemas.openxmlformats.org/officeDocument/2006/relationships/pivotTable" Target="../pivotTables/pivotTable1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ivotTable" Target="../pivotTables/pivotTable2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ivotTable" Target="../pivotTables/pivotTable2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1.421875" style="0" customWidth="1"/>
    <col min="2" max="2" width="24.28125" style="0" customWidth="1"/>
    <col min="3" max="3" width="48.421875" style="0" customWidth="1"/>
  </cols>
  <sheetData>
    <row r="1" spans="1:3" ht="12.75">
      <c r="A1" s="39" t="s">
        <v>21</v>
      </c>
      <c r="B1" s="39" t="s">
        <v>22</v>
      </c>
      <c r="C1" s="39" t="s">
        <v>23</v>
      </c>
    </row>
    <row r="2" spans="1:2" ht="12.75">
      <c r="A2" s="38"/>
      <c r="B2" s="38"/>
    </row>
    <row r="3" spans="1:3" ht="12.75">
      <c r="A3" s="38" t="s">
        <v>99</v>
      </c>
      <c r="B3" s="38"/>
      <c r="C3" s="50" t="s">
        <v>111</v>
      </c>
    </row>
    <row r="4" spans="1:2" ht="12.75">
      <c r="A4" s="38" t="s">
        <v>40</v>
      </c>
      <c r="B4" s="38" t="s">
        <v>18</v>
      </c>
    </row>
    <row r="5" spans="1:3" ht="12.75">
      <c r="A5" s="38" t="s">
        <v>99</v>
      </c>
      <c r="B5" s="38"/>
      <c r="C5" s="50" t="s">
        <v>112</v>
      </c>
    </row>
    <row r="6" spans="1:2" ht="12.75">
      <c r="A6" s="38" t="s">
        <v>40</v>
      </c>
      <c r="B6" s="38" t="s">
        <v>19</v>
      </c>
    </row>
    <row r="7" spans="1:3" ht="12.75">
      <c r="A7" s="38" t="s">
        <v>99</v>
      </c>
      <c r="B7" s="38"/>
      <c r="C7" s="50" t="s">
        <v>113</v>
      </c>
    </row>
    <row r="8" spans="1:2" ht="12.75">
      <c r="A8" s="38" t="s">
        <v>40</v>
      </c>
      <c r="B8" s="38" t="s">
        <v>20</v>
      </c>
    </row>
    <row r="9" spans="1:3" ht="12.75">
      <c r="A9" s="38" t="s">
        <v>100</v>
      </c>
      <c r="B9" s="38"/>
      <c r="C9" s="50" t="s">
        <v>114</v>
      </c>
    </row>
    <row r="10" spans="1:2" ht="12.75">
      <c r="A10" s="38" t="s">
        <v>40</v>
      </c>
      <c r="B10" s="38" t="s">
        <v>19</v>
      </c>
    </row>
    <row r="11" spans="1:3" ht="12.75">
      <c r="A11" s="38" t="s">
        <v>101</v>
      </c>
      <c r="B11" s="38"/>
      <c r="C11" s="50" t="s">
        <v>115</v>
      </c>
    </row>
    <row r="12" spans="1:2" ht="12.75">
      <c r="A12" s="38" t="s">
        <v>40</v>
      </c>
      <c r="B12" s="38"/>
    </row>
    <row r="13" spans="1:3" ht="12.75">
      <c r="A13" s="38" t="s">
        <v>99</v>
      </c>
      <c r="B13" s="38"/>
      <c r="C13" s="50" t="s">
        <v>116</v>
      </c>
    </row>
    <row r="14" spans="1:2" ht="12.75">
      <c r="A14" s="38" t="s">
        <v>40</v>
      </c>
      <c r="B14" s="38" t="s">
        <v>20</v>
      </c>
    </row>
    <row r="15" spans="1:2" ht="12.75">
      <c r="A15" s="38" t="s">
        <v>40</v>
      </c>
      <c r="B15" s="38"/>
    </row>
    <row r="16" spans="1:3" ht="12.75">
      <c r="A16" s="38" t="s">
        <v>102</v>
      </c>
      <c r="B16" s="38" t="s">
        <v>38</v>
      </c>
      <c r="C16" s="50" t="s">
        <v>38</v>
      </c>
    </row>
  </sheetData>
  <hyperlinks>
    <hyperlink ref="C3" location="Sheet1!A1" display="Two-way pivot tables (absolute count)"/>
    <hyperlink ref="C5" location="Sheet2!A1" display="Two-way pivot tables (percentage count)"/>
    <hyperlink ref="C7" location="Sheet3!A1" display="Changing the type of statistic calculated in the table"/>
    <hyperlink ref="C9" location="Sheet4!A1" display="Three-way pivot tables"/>
    <hyperlink ref="C11" location="Sheet5!A1" display="Refreshing data"/>
    <hyperlink ref="C13" location="Sheet6!A1" display="Further uses of pivot tables"/>
    <hyperlink ref="C16" location="Sheet7!A1" display="Vlookup function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A1">
      <selection activeCell="C11" sqref="C11"/>
    </sheetView>
  </sheetViews>
  <sheetFormatPr defaultColWidth="9.140625" defaultRowHeight="12.75"/>
  <cols>
    <col min="1" max="1" width="14.28125" style="1" customWidth="1"/>
    <col min="2" max="2" width="9.28125" style="1" customWidth="1"/>
    <col min="3" max="3" width="12.7109375" style="1" customWidth="1"/>
    <col min="4" max="4" width="17.28125" style="1" customWidth="1"/>
    <col min="5" max="5" width="11.140625" style="1" customWidth="1"/>
    <col min="7" max="7" width="16.421875" style="0" bestFit="1" customWidth="1"/>
    <col min="8" max="9" width="11.00390625" style="0" bestFit="1" customWidth="1"/>
    <col min="10" max="10" width="10.57421875" style="0" bestFit="1" customWidth="1"/>
  </cols>
  <sheetData>
    <row r="1" spans="1:45" ht="12.75">
      <c r="A1" s="50" t="s">
        <v>110</v>
      </c>
      <c r="C1" s="2"/>
      <c r="D1" s="4" t="s">
        <v>10</v>
      </c>
      <c r="E1" s="4" t="s">
        <v>3</v>
      </c>
      <c r="F1" s="5"/>
      <c r="G1" s="6"/>
      <c r="AR1" t="e">
        <f>GETPIVOTDATA("VERDICT",Sheet2!$G$19,"VERDICT","FAIL","GENDER","F")</f>
        <v>#REF!</v>
      </c>
      <c r="AS1" t="e">
        <f>GETPIVOTDATA("VERDICT",Sheet2!$G$19,"VERDICT","PASS","GENDER","F")</f>
        <v>#REF!</v>
      </c>
    </row>
    <row r="2" spans="1:45" ht="12.75">
      <c r="A2" s="3"/>
      <c r="C2" s="2"/>
      <c r="D2" s="4" t="s">
        <v>6</v>
      </c>
      <c r="E2" s="7" t="s">
        <v>5</v>
      </c>
      <c r="F2" s="8" t="s">
        <v>4</v>
      </c>
      <c r="G2" s="9" t="s">
        <v>11</v>
      </c>
      <c r="AR2" t="e">
        <f>GETPIVOTDATA("VERDICT",Sheet2!$G$19,"VERDICT","FAIL","GENDER","M")</f>
        <v>#REF!</v>
      </c>
      <c r="AS2" t="e">
        <f>GETPIVOTDATA("VERDICT",Sheet2!$G$19,"VERDICT","PASS","GENDER","M")</f>
        <v>#REF!</v>
      </c>
    </row>
    <row r="3" spans="3:7" ht="12.75">
      <c r="C3" s="2"/>
      <c r="D3" s="7" t="s">
        <v>8</v>
      </c>
      <c r="E3" s="23">
        <v>0.28</v>
      </c>
      <c r="F3" s="24">
        <v>0.3</v>
      </c>
      <c r="G3" s="25">
        <v>0.58</v>
      </c>
    </row>
    <row r="4" spans="1:45" ht="12.75">
      <c r="A4" s="61"/>
      <c r="C4" s="2"/>
      <c r="D4" s="13" t="s">
        <v>7</v>
      </c>
      <c r="E4" s="26">
        <v>0.2</v>
      </c>
      <c r="F4" s="27">
        <v>0.22</v>
      </c>
      <c r="G4" s="28">
        <v>0.42</v>
      </c>
      <c r="AR4" t="e">
        <f>IF(GETPIVOTDATA("VERDICT",$D$1,"VERDICT","FAIL","GENDER","F")=AR1,1,0)</f>
        <v>#REF!</v>
      </c>
      <c r="AS4" t="e">
        <f>IF(GETPIVOTDATA("VERDICT",$D$1,"VERDICT","PASS","GENDER","F")=AS1,1,0)</f>
        <v>#REF!</v>
      </c>
    </row>
    <row r="5" spans="3:45" ht="12.75">
      <c r="C5" s="2"/>
      <c r="D5" s="17" t="s">
        <v>11</v>
      </c>
      <c r="E5" s="29">
        <v>0.48</v>
      </c>
      <c r="F5" s="30">
        <v>0.52</v>
      </c>
      <c r="G5" s="31">
        <v>1</v>
      </c>
      <c r="AR5" t="e">
        <f>IF(GETPIVOTDATA("VERDICT",$D$1,"VERDICT","FAIL","GENDER","M")=AR2,1,0)</f>
        <v>#REF!</v>
      </c>
      <c r="AS5" t="e">
        <f>IF(GETPIVOTDATA("VERDICT",$D$1,"VERDICT","PASS","GENDER","M")=AS2,1,0)</f>
        <v>#REF!</v>
      </c>
    </row>
    <row r="6" spans="3:44" ht="12.75">
      <c r="C6" s="2"/>
      <c r="AR6">
        <f>IF(ISERR(AR1),0,SUM(AR4:AS5))</f>
        <v>0</v>
      </c>
    </row>
    <row r="7" spans="3:44" ht="12.75">
      <c r="C7" s="2"/>
      <c r="AR7" t="str">
        <f>IF(AR6=4,"CORRECT PROCEED TO SHEET3",IF(AR6=0,"","INCORRECT"))</f>
        <v/>
      </c>
    </row>
    <row r="8" ht="12.75">
      <c r="C8" s="2"/>
    </row>
    <row r="9" ht="12.75">
      <c r="C9" s="2"/>
    </row>
    <row r="10" ht="12.75">
      <c r="C10" s="2"/>
    </row>
    <row r="11" spans="1:4" ht="12.75">
      <c r="A11" s="60" t="s">
        <v>118</v>
      </c>
      <c r="B11" s="50"/>
      <c r="C11" s="60"/>
      <c r="D11" s="50"/>
    </row>
    <row r="12" ht="12.75">
      <c r="C12" s="2"/>
    </row>
    <row r="13" spans="3:11" ht="12.75">
      <c r="C13" s="2"/>
      <c r="K13" s="21"/>
    </row>
    <row r="14" ht="12.75">
      <c r="C14" s="2"/>
    </row>
    <row r="15" ht="12.75">
      <c r="C15" s="2"/>
    </row>
    <row r="16" ht="12.75">
      <c r="C16" s="2"/>
    </row>
  </sheetData>
  <hyperlinks>
    <hyperlink ref="A1" location="CONTENTS!A1" display="CONTENTS"/>
    <hyperlink ref="A11:D11" location="Sheet2!A1" display="Return to Two-way pivot tables (percentage count)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98"/>
  <sheetViews>
    <sheetView workbookViewId="0" topLeftCell="A1">
      <selection activeCell="C11" sqref="C11"/>
    </sheetView>
  </sheetViews>
  <sheetFormatPr defaultColWidth="9.140625" defaultRowHeight="12.75"/>
  <cols>
    <col min="1" max="1" width="14.00390625" style="1" customWidth="1"/>
    <col min="2" max="2" width="9.28125" style="1" customWidth="1"/>
    <col min="3" max="3" width="12.7109375" style="1" customWidth="1"/>
    <col min="4" max="4" width="23.140625" style="1" customWidth="1"/>
    <col min="5" max="5" width="11.140625" style="1" customWidth="1"/>
    <col min="7" max="7" width="22.28125" style="0" customWidth="1"/>
    <col min="8" max="10" width="12.00390625" style="0" customWidth="1"/>
    <col min="11" max="13" width="12.00390625" style="0" bestFit="1" customWidth="1"/>
    <col min="14" max="14" width="10.57421875" style="0" bestFit="1" customWidth="1"/>
  </cols>
  <sheetData>
    <row r="1" spans="1:45" ht="12.75">
      <c r="A1" s="50" t="s">
        <v>110</v>
      </c>
      <c r="C1" s="2"/>
      <c r="D1" s="4" t="s">
        <v>12</v>
      </c>
      <c r="E1" s="4" t="s">
        <v>6</v>
      </c>
      <c r="F1" s="5"/>
      <c r="G1" s="6"/>
      <c r="AP1" t="e">
        <f>IF(AR1=AR4,1,0)</f>
        <v>#REF!</v>
      </c>
      <c r="AQ1" t="e">
        <f>IF(AS1=AS4,1,0)</f>
        <v>#REF!</v>
      </c>
      <c r="AR1" t="e">
        <f>GETPIVOTDATA("AGGREGATE",Sheet3!$G$19,"VERDICT","FAIL","GENDER","F")</f>
        <v>#REF!</v>
      </c>
      <c r="AS1" t="e">
        <f>GETPIVOTDATA("AGGREGATE",Sheet3!$G$19,"VERDICT","FAIL","GENDER","M")</f>
        <v>#REF!</v>
      </c>
    </row>
    <row r="2" spans="1:45" ht="12.75">
      <c r="A2" s="3"/>
      <c r="C2" s="2"/>
      <c r="D2" s="4" t="s">
        <v>3</v>
      </c>
      <c r="E2" s="7" t="s">
        <v>8</v>
      </c>
      <c r="F2" s="8" t="s">
        <v>7</v>
      </c>
      <c r="G2" s="9" t="s">
        <v>11</v>
      </c>
      <c r="AP2" t="e">
        <f>IF(AR2=AR5,1,0)</f>
        <v>#REF!</v>
      </c>
      <c r="AQ2" t="e">
        <f>IF(AS2=AS5,1,0)</f>
        <v>#REF!</v>
      </c>
      <c r="AR2" t="e">
        <f>GETPIVOTDATA("AGGREGATE",Sheet3!$G$19,"VERDICT","PASS","GENDER","F")</f>
        <v>#REF!</v>
      </c>
      <c r="AS2" t="e">
        <f>GETPIVOTDATA("AGGREGATE",Sheet3!$G$19,"VERDICT","PASS","GENDER","M")</f>
        <v>#REF!</v>
      </c>
    </row>
    <row r="3" spans="3:7" ht="12.75">
      <c r="C3" s="2"/>
      <c r="D3" s="7" t="s">
        <v>5</v>
      </c>
      <c r="E3" s="10">
        <v>38.8</v>
      </c>
      <c r="F3" s="11">
        <v>35.68</v>
      </c>
      <c r="G3" s="12">
        <v>37.5</v>
      </c>
    </row>
    <row r="4" spans="1:45" ht="12.75">
      <c r="A4" s="61"/>
      <c r="C4" s="2"/>
      <c r="D4" s="13" t="s">
        <v>4</v>
      </c>
      <c r="E4" s="14">
        <v>71.17333333333335</v>
      </c>
      <c r="F4" s="15">
        <v>74.49090909090908</v>
      </c>
      <c r="G4" s="16">
        <v>72.57692307692308</v>
      </c>
      <c r="AR4">
        <f>GETPIVOTDATA("AGGREGATE",D1,"VERDICT","FAIL","GENDER","F")</f>
        <v>38.8</v>
      </c>
      <c r="AS4">
        <f>GETPIVOTDATA("AGGREGATE",$D$1,"VERDICT","FAIL","GENDER","M")</f>
        <v>35.68</v>
      </c>
    </row>
    <row r="5" spans="3:45" ht="12.75">
      <c r="C5" s="2"/>
      <c r="D5" s="17" t="s">
        <v>11</v>
      </c>
      <c r="E5" s="18">
        <v>55.544827586206885</v>
      </c>
      <c r="F5" s="19">
        <v>56.00952380952381</v>
      </c>
      <c r="G5" s="20">
        <v>55.74</v>
      </c>
      <c r="AR5">
        <f>GETPIVOTDATA("AGGREGATE",$D$1,"VERDICT","PASS","GENDER","F")</f>
        <v>71.17333333333335</v>
      </c>
      <c r="AS5">
        <f>GETPIVOTDATA("AGGREGATE",$D$1,"VERDICT","PASS","GENDER","M")</f>
        <v>74.49090909090908</v>
      </c>
    </row>
    <row r="6" spans="3:44" ht="12.75">
      <c r="C6" s="2"/>
      <c r="AR6">
        <f>IF(ISERR(AR1),0,SUM(AP1:AQ2))</f>
        <v>0</v>
      </c>
    </row>
    <row r="7" spans="3:44" ht="12.75">
      <c r="C7" s="2"/>
      <c r="AR7" t="str">
        <f>IF(AR6=4,"CORRECT PROCEED TO SHEET4",IF(AR6=0,"","INCORRECT"))</f>
        <v/>
      </c>
    </row>
    <row r="8" ht="12.75">
      <c r="C8" s="2"/>
    </row>
    <row r="9" ht="12.75">
      <c r="C9" s="2"/>
    </row>
    <row r="10" ht="12.75">
      <c r="C10" s="2"/>
    </row>
    <row r="11" spans="1:4" ht="12.75">
      <c r="A11" s="60" t="s">
        <v>119</v>
      </c>
      <c r="B11" s="50"/>
      <c r="C11" s="60"/>
      <c r="D11" s="50"/>
    </row>
    <row r="12" ht="12.75">
      <c r="C12" s="2"/>
    </row>
    <row r="13" spans="3:11" ht="12.75">
      <c r="C13" s="2"/>
      <c r="K13" s="21"/>
    </row>
    <row r="14" ht="12.75">
      <c r="C14" s="2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</sheetData>
  <hyperlinks>
    <hyperlink ref="A1" location="CONTENTS!A1" display="CONTENTS"/>
    <hyperlink ref="A11:D11" location="Sheet3!A1" display="Return to Changing the type of statistic calculated in the tabl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1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3" max="3" width="12.7109375" style="0" customWidth="1"/>
    <col min="4" max="4" width="17.140625" style="0" customWidth="1"/>
    <col min="7" max="7" width="17.140625" style="0" customWidth="1"/>
    <col min="8" max="8" width="9.8515625" style="0" bestFit="1" customWidth="1"/>
    <col min="9" max="10" width="11.00390625" style="0" bestFit="1" customWidth="1"/>
    <col min="11" max="11" width="10.57421875" style="0" bestFit="1" customWidth="1"/>
  </cols>
  <sheetData>
    <row r="1" spans="1:22" ht="12.75">
      <c r="A1" s="50" t="s">
        <v>110</v>
      </c>
      <c r="D1" s="4" t="s">
        <v>10</v>
      </c>
      <c r="E1" s="5"/>
      <c r="F1" s="4" t="s">
        <v>3</v>
      </c>
      <c r="G1" s="5"/>
      <c r="H1" s="6"/>
      <c r="U1">
        <f>GETPIVOTDATA("VERDICT",$D$1,"VERDICT","FAIL","GENDER","F","GROUP","A")</f>
        <v>0.1</v>
      </c>
      <c r="V1">
        <f>GETPIVOTDATA("VERDICT",$D$1,"VERDICT","PASS","GENDER","F","GROUP","A")</f>
        <v>0.18</v>
      </c>
    </row>
    <row r="2" spans="4:22" ht="12.75">
      <c r="D2" s="4" t="s">
        <v>6</v>
      </c>
      <c r="E2" s="4" t="s">
        <v>13</v>
      </c>
      <c r="F2" s="7" t="s">
        <v>5</v>
      </c>
      <c r="G2" s="8" t="s">
        <v>4</v>
      </c>
      <c r="H2" s="9" t="s">
        <v>11</v>
      </c>
      <c r="U2">
        <f>GETPIVOTDATA("VERDICT",$D$1,"VERDICT","FAIL","GENDER","F","GROUP","B")</f>
        <v>0.18</v>
      </c>
      <c r="V2">
        <f>GETPIVOTDATA("VERDICT",$D$1,"VERDICT","PASS","GENDER","F","GROUP","B")</f>
        <v>0.12</v>
      </c>
    </row>
    <row r="3" spans="4:22" ht="12.75">
      <c r="D3" s="7" t="s">
        <v>8</v>
      </c>
      <c r="E3" s="7" t="s">
        <v>14</v>
      </c>
      <c r="F3" s="23">
        <v>0.1</v>
      </c>
      <c r="G3" s="24">
        <v>0.18</v>
      </c>
      <c r="H3" s="25">
        <v>0.28</v>
      </c>
      <c r="U3">
        <f>GETPIVOTDATA("VERDICT",$D$1,"VERDICT","FAIL","GENDER","M","GROUP","A")</f>
        <v>0.1</v>
      </c>
      <c r="V3">
        <f>GETPIVOTDATA("VERDICT",$D$1,"VERDICT","PASS","GENDER","M","GROUP","A")</f>
        <v>0.12</v>
      </c>
    </row>
    <row r="4" spans="1:22" ht="12.75">
      <c r="A4" s="61"/>
      <c r="D4" s="32"/>
      <c r="E4" s="13" t="s">
        <v>15</v>
      </c>
      <c r="F4" s="26">
        <v>0.18</v>
      </c>
      <c r="G4" s="27">
        <v>0.12</v>
      </c>
      <c r="H4" s="28">
        <v>0.3</v>
      </c>
      <c r="U4">
        <f>GETPIVOTDATA("VERDICT",$D$1,"VERDICT","FAIL","GENDER","M","GROUP","B")</f>
        <v>0.1</v>
      </c>
      <c r="V4">
        <f>GETPIVOTDATA("VERDICT",$D$1,"VERDICT","PASS","GENDER","M","GROUP","B")</f>
        <v>0.1</v>
      </c>
    </row>
    <row r="5" spans="4:22" ht="12.75">
      <c r="D5" s="7" t="s">
        <v>16</v>
      </c>
      <c r="E5" s="5"/>
      <c r="F5" s="23">
        <v>0.28</v>
      </c>
      <c r="G5" s="24">
        <v>0.3</v>
      </c>
      <c r="H5" s="25">
        <v>0.58</v>
      </c>
      <c r="U5" t="e">
        <f>GETPIVOTDATA("VERDICT",Sheet4!$G$19,"VERDICT","FAIL","GENDER","F","GROUP","A")</f>
        <v>#REF!</v>
      </c>
      <c r="V5" t="e">
        <f>GETPIVOTDATA("VERDICT",Sheet4!$G$19,"VERDICT","PASS","GENDER","F","GROUP","A")</f>
        <v>#REF!</v>
      </c>
    </row>
    <row r="6" spans="4:22" ht="12.75">
      <c r="D6" s="7" t="s">
        <v>7</v>
      </c>
      <c r="E6" s="7" t="s">
        <v>14</v>
      </c>
      <c r="F6" s="23">
        <v>0.1</v>
      </c>
      <c r="G6" s="24">
        <v>0.12</v>
      </c>
      <c r="H6" s="25">
        <v>0.22</v>
      </c>
      <c r="U6" t="e">
        <f>GETPIVOTDATA("VERDICT",Sheet4!$G$19,"VERDICT","FAIL","GENDER","F","GROUP","B")</f>
        <v>#REF!</v>
      </c>
      <c r="V6" t="e">
        <f>GETPIVOTDATA("VERDICT",Sheet4!$G$19,"VERDICT","PASS","GENDER","F","GROUP","B")</f>
        <v>#REF!</v>
      </c>
    </row>
    <row r="7" spans="4:22" ht="12.75">
      <c r="D7" s="32"/>
      <c r="E7" s="13" t="s">
        <v>15</v>
      </c>
      <c r="F7" s="26">
        <v>0.1</v>
      </c>
      <c r="G7" s="27">
        <v>0.1</v>
      </c>
      <c r="H7" s="28">
        <v>0.2</v>
      </c>
      <c r="U7" t="e">
        <f>GETPIVOTDATA("VERDICT",Sheet4!$G$19,"VERDICT","FAIL","GENDER","M","GROUP","A")</f>
        <v>#REF!</v>
      </c>
      <c r="V7" t="e">
        <f>GETPIVOTDATA("VERDICT",Sheet4!$G$19,"VERDICT","PASS","GENDER","M","GROUP","A")</f>
        <v>#REF!</v>
      </c>
    </row>
    <row r="8" spans="4:22" ht="12.75">
      <c r="D8" s="7" t="s">
        <v>17</v>
      </c>
      <c r="E8" s="5"/>
      <c r="F8" s="23">
        <v>0.2</v>
      </c>
      <c r="G8" s="24">
        <v>0.22</v>
      </c>
      <c r="H8" s="25">
        <v>0.42</v>
      </c>
      <c r="U8" t="e">
        <f>GETPIVOTDATA("VERDICT",Sheet4!$G$19,"VERDICT","FAIL","GENDER","M","GROUP","B")</f>
        <v>#REF!</v>
      </c>
      <c r="V8" t="e">
        <f>GETPIVOTDATA("VERDICT",Sheet4!$G$19,"VERDICT","PASS","GENDER","M","GROUP","B")</f>
        <v>#REF!</v>
      </c>
    </row>
    <row r="9" spans="4:22" ht="12.75">
      <c r="D9" s="17" t="s">
        <v>11</v>
      </c>
      <c r="E9" s="33"/>
      <c r="F9" s="29">
        <v>0.48</v>
      </c>
      <c r="G9" s="30">
        <v>0.52</v>
      </c>
      <c r="H9" s="31">
        <v>1</v>
      </c>
      <c r="U9" t="e">
        <f aca="true" t="shared" si="0" ref="U9:V12">IF(U1=U5,1,0)</f>
        <v>#REF!</v>
      </c>
      <c r="V9" t="e">
        <f t="shared" si="0"/>
        <v>#REF!</v>
      </c>
    </row>
    <row r="10" spans="21:22" ht="12.75">
      <c r="U10" t="e">
        <f t="shared" si="0"/>
        <v>#REF!</v>
      </c>
      <c r="V10" t="e">
        <f t="shared" si="0"/>
        <v>#REF!</v>
      </c>
    </row>
    <row r="11" spans="21:22" ht="12.75">
      <c r="U11" t="e">
        <f t="shared" si="0"/>
        <v>#REF!</v>
      </c>
      <c r="V11" t="e">
        <f t="shared" si="0"/>
        <v>#REF!</v>
      </c>
    </row>
    <row r="12" spans="21:22" ht="12.75">
      <c r="U12" t="e">
        <f t="shared" si="0"/>
        <v>#REF!</v>
      </c>
      <c r="V12" t="e">
        <f t="shared" si="0"/>
        <v>#REF!</v>
      </c>
    </row>
    <row r="13" ht="12.75">
      <c r="U13">
        <f>IF(ISERR(U5),0,SUM(U9:V12))</f>
        <v>0</v>
      </c>
    </row>
    <row r="14" spans="1:21" ht="12.75">
      <c r="A14" s="60" t="s">
        <v>120</v>
      </c>
      <c r="B14" s="59"/>
      <c r="C14" s="59"/>
      <c r="U14" t="str">
        <f>IF(U13=8,"CORRECT PROCEED TO SHEET5",IF(U13=0,"","INCORRECT"))</f>
        <v/>
      </c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</sheetData>
  <hyperlinks>
    <hyperlink ref="A1" location="CONTENTS!A1" display="CONTENTS"/>
    <hyperlink ref="A14:C14" location="Sheet4!A1" display="Return to Three-way pivot table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1"/>
  <sheetViews>
    <sheetView workbookViewId="0" topLeftCell="A1">
      <selection activeCell="A14" sqref="A14"/>
    </sheetView>
  </sheetViews>
  <sheetFormatPr defaultColWidth="9.140625" defaultRowHeight="12.75"/>
  <cols>
    <col min="1" max="1" width="13.7109375" style="0" customWidth="1"/>
    <col min="2" max="2" width="10.421875" style="0" customWidth="1"/>
    <col min="3" max="3" width="12.7109375" style="0" customWidth="1"/>
    <col min="4" max="4" width="17.7109375" style="0" customWidth="1"/>
    <col min="5" max="5" width="9.8515625" style="0" customWidth="1"/>
    <col min="6" max="6" width="11.421875" style="0" customWidth="1"/>
    <col min="7" max="7" width="17.140625" style="0" customWidth="1"/>
    <col min="8" max="8" width="9.8515625" style="0" bestFit="1" customWidth="1"/>
    <col min="9" max="10" width="11.00390625" style="0" bestFit="1" customWidth="1"/>
    <col min="11" max="11" width="10.57421875" style="0" bestFit="1" customWidth="1"/>
  </cols>
  <sheetData>
    <row r="1" spans="1:22" ht="12.75">
      <c r="A1" s="50" t="s">
        <v>110</v>
      </c>
      <c r="D1" s="4" t="s">
        <v>10</v>
      </c>
      <c r="E1" s="5"/>
      <c r="F1" s="4" t="s">
        <v>3</v>
      </c>
      <c r="G1" s="5"/>
      <c r="H1" s="6"/>
      <c r="U1">
        <f>GETPIVOTDATA("VERDICT",$D$1,"VERDICT","FAIL","GENDER","F","GROUP","A")</f>
        <v>0.1</v>
      </c>
      <c r="V1">
        <f>GETPIVOTDATA("VERDICT",$D$1,"VERDICT","PASS","GENDER","F","GROUP","A")</f>
        <v>0.18</v>
      </c>
    </row>
    <row r="2" spans="4:22" ht="12.75">
      <c r="D2" s="4" t="s">
        <v>6</v>
      </c>
      <c r="E2" s="4" t="s">
        <v>13</v>
      </c>
      <c r="F2" s="7" t="s">
        <v>5</v>
      </c>
      <c r="G2" s="8" t="s">
        <v>4</v>
      </c>
      <c r="H2" s="9" t="s">
        <v>11</v>
      </c>
      <c r="U2">
        <f>GETPIVOTDATA("VERDICT",$D$1,"VERDICT","FAIL","GENDER","F","GROUP","B")</f>
        <v>0.16</v>
      </c>
      <c r="V2">
        <f>GETPIVOTDATA("VERDICT",$D$1,"VERDICT","PASS","GENDER","F","GROUP","B")</f>
        <v>0.14</v>
      </c>
    </row>
    <row r="3" spans="4:22" ht="12.75">
      <c r="D3" s="7" t="s">
        <v>8</v>
      </c>
      <c r="E3" s="7" t="s">
        <v>14</v>
      </c>
      <c r="F3" s="23">
        <v>0.1</v>
      </c>
      <c r="G3" s="24">
        <v>0.18</v>
      </c>
      <c r="H3" s="25">
        <v>0.28</v>
      </c>
      <c r="U3">
        <f>GETPIVOTDATA("VERDICT",$D$1,"VERDICT","FAIL","GENDER","M","GROUP","A")</f>
        <v>0.08</v>
      </c>
      <c r="V3">
        <f>GETPIVOTDATA("VERDICT",$D$1,"VERDICT","PASS","GENDER","M","GROUP","A")</f>
        <v>0.14</v>
      </c>
    </row>
    <row r="4" spans="1:22" ht="12.75">
      <c r="A4" s="61"/>
      <c r="D4" s="32"/>
      <c r="E4" s="13" t="s">
        <v>15</v>
      </c>
      <c r="F4" s="26">
        <v>0.16</v>
      </c>
      <c r="G4" s="27">
        <v>0.14</v>
      </c>
      <c r="H4" s="28">
        <v>0.3</v>
      </c>
      <c r="U4">
        <f>GETPIVOTDATA("VERDICT",$D$1,"VERDICT","FAIL","GENDER","M","GROUP","B")</f>
        <v>0.08</v>
      </c>
      <c r="V4">
        <f>GETPIVOTDATA("VERDICT",$D$1,"VERDICT","PASS","GENDER","M","GROUP","B")</f>
        <v>0.12</v>
      </c>
    </row>
    <row r="5" spans="4:22" ht="12.75">
      <c r="D5" s="7" t="s">
        <v>16</v>
      </c>
      <c r="E5" s="5"/>
      <c r="F5" s="23">
        <v>0.26</v>
      </c>
      <c r="G5" s="24">
        <v>0.32</v>
      </c>
      <c r="H5" s="25">
        <v>0.58</v>
      </c>
      <c r="U5">
        <f>GETPIVOTDATA("VERDICT",Sheet5!$G$19,"VERDICT","FAIL","GENDER","F","GROUP","A")</f>
        <v>0.1</v>
      </c>
      <c r="V5">
        <f>GETPIVOTDATA("VERDICT",Sheet5!$G$19,"VERDICT","PASS","GENDER","F","GROUP","A")</f>
        <v>0.18</v>
      </c>
    </row>
    <row r="6" spans="4:22" ht="12.75">
      <c r="D6" s="7" t="s">
        <v>7</v>
      </c>
      <c r="E6" s="7" t="s">
        <v>14</v>
      </c>
      <c r="F6" s="23">
        <v>0.08</v>
      </c>
      <c r="G6" s="24">
        <v>0.14</v>
      </c>
      <c r="H6" s="25">
        <v>0.22</v>
      </c>
      <c r="U6">
        <f>GETPIVOTDATA("VERDICT",Sheet5!$G$19,"VERDICT","FAIL","GENDER","F","GROUP","B")</f>
        <v>0.18</v>
      </c>
      <c r="V6">
        <f>GETPIVOTDATA("VERDICT",Sheet5!$G$19,"VERDICT","PASS","GENDER","F","GROUP","B")</f>
        <v>0.12</v>
      </c>
    </row>
    <row r="7" spans="4:22" ht="12.75">
      <c r="D7" s="32"/>
      <c r="E7" s="13" t="s">
        <v>15</v>
      </c>
      <c r="F7" s="26">
        <v>0.08</v>
      </c>
      <c r="G7" s="27">
        <v>0.12</v>
      </c>
      <c r="H7" s="28">
        <v>0.2</v>
      </c>
      <c r="U7">
        <f>GETPIVOTDATA("VERDICT",Sheet5!$G$19,"VERDICT","FAIL","GENDER","M","GROUP","A")</f>
        <v>0.1</v>
      </c>
      <c r="V7">
        <f>GETPIVOTDATA("VERDICT",Sheet5!$G$19,"VERDICT","PASS","GENDER","M","GROUP","A")</f>
        <v>0.12</v>
      </c>
    </row>
    <row r="8" spans="4:22" ht="12.75">
      <c r="D8" s="7" t="s">
        <v>17</v>
      </c>
      <c r="E8" s="5"/>
      <c r="F8" s="23">
        <v>0.16</v>
      </c>
      <c r="G8" s="24">
        <v>0.26</v>
      </c>
      <c r="H8" s="25">
        <v>0.42</v>
      </c>
      <c r="U8">
        <f>GETPIVOTDATA("VERDICT",Sheet5!$G$19,"VERDICT","FAIL","GENDER","M","GROUP","B")</f>
        <v>0.1</v>
      </c>
      <c r="V8">
        <f>GETPIVOTDATA("VERDICT",Sheet5!$G$19,"VERDICT","PASS","GENDER","M","GROUP","B")</f>
        <v>0.1</v>
      </c>
    </row>
    <row r="9" spans="4:22" ht="12.75">
      <c r="D9" s="17" t="s">
        <v>11</v>
      </c>
      <c r="E9" s="33"/>
      <c r="F9" s="29">
        <v>0.42</v>
      </c>
      <c r="G9" s="30">
        <v>0.58</v>
      </c>
      <c r="H9" s="31">
        <v>1</v>
      </c>
      <c r="U9">
        <f aca="true" t="shared" si="0" ref="U9:V12">IF(U1=U5,1,0)</f>
        <v>1</v>
      </c>
      <c r="V9">
        <f t="shared" si="0"/>
        <v>1</v>
      </c>
    </row>
    <row r="10" spans="21:22" ht="12.75">
      <c r="U10">
        <f t="shared" si="0"/>
        <v>0</v>
      </c>
      <c r="V10">
        <f t="shared" si="0"/>
        <v>0</v>
      </c>
    </row>
    <row r="11" spans="21:22" ht="12.75">
      <c r="U11">
        <f t="shared" si="0"/>
        <v>0</v>
      </c>
      <c r="V11">
        <f t="shared" si="0"/>
        <v>0</v>
      </c>
    </row>
    <row r="12" spans="21:22" ht="12.75">
      <c r="U12">
        <f t="shared" si="0"/>
        <v>0</v>
      </c>
      <c r="V12">
        <f t="shared" si="0"/>
        <v>0</v>
      </c>
    </row>
    <row r="13" ht="12.75">
      <c r="U13">
        <f>IF(ISERR(U5),0,SUM(U9:V12))</f>
        <v>2</v>
      </c>
    </row>
    <row r="14" spans="1:21" ht="12.75">
      <c r="A14" s="60" t="s">
        <v>121</v>
      </c>
      <c r="B14" s="59"/>
      <c r="U14" t="str">
        <f>IF(U13=8,"CORRECT PROCEED TO SHEET6",IF(U13=0,"","INCORRECT"))</f>
        <v>INCORRECT</v>
      </c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</sheetData>
  <hyperlinks>
    <hyperlink ref="A1" location="CONTENTS!A1" display="CONTENTS"/>
    <hyperlink ref="A14:B14" location="Sheet5!A1" display="Return to Refreshing data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B20" sqref="B20"/>
    </sheetView>
  </sheetViews>
  <sheetFormatPr defaultColWidth="9.140625" defaultRowHeight="12.75"/>
  <cols>
    <col min="1" max="1" width="14.7109375" style="0" customWidth="1"/>
    <col min="3" max="3" width="13.421875" style="0" customWidth="1"/>
    <col min="4" max="4" width="26.28125" style="0" customWidth="1"/>
    <col min="5" max="5" width="23.57421875" style="0" customWidth="1"/>
    <col min="7" max="7" width="22.28125" style="0" bestFit="1" customWidth="1"/>
    <col min="8" max="10" width="12.00390625" style="0" bestFit="1" customWidth="1"/>
  </cols>
  <sheetData>
    <row r="1" spans="1:19" ht="12.75">
      <c r="A1" s="50" t="s">
        <v>110</v>
      </c>
      <c r="D1" s="4" t="s">
        <v>12</v>
      </c>
      <c r="E1" s="4" t="s">
        <v>13</v>
      </c>
      <c r="F1" s="5"/>
      <c r="G1" s="6"/>
      <c r="R1">
        <f>GETPIVOTDATA("AGGREGATE",$D$1,"GENDER","F","GROUP","A")</f>
        <v>63.228571428571435</v>
      </c>
      <c r="S1">
        <f>GETPIVOTDATA("AGGREGATE",$D$1,"GENDER","F","GROUP","B")</f>
        <v>58.13333333333333</v>
      </c>
    </row>
    <row r="2" spans="4:19" ht="12.75">
      <c r="D2" s="4" t="s">
        <v>6</v>
      </c>
      <c r="E2" s="7" t="s">
        <v>14</v>
      </c>
      <c r="F2" s="8" t="s">
        <v>15</v>
      </c>
      <c r="G2" s="9" t="s">
        <v>11</v>
      </c>
      <c r="R2">
        <f>GETPIVOTDATA("AGGREGATE",$D$1,"GENDER","M","GROUP","A")</f>
        <v>62.38181818181818</v>
      </c>
      <c r="S2">
        <f>GETPIVOTDATA("AGGREGATE",$D$1,"GENDER","M","GROUP","B")</f>
        <v>59.24</v>
      </c>
    </row>
    <row r="3" spans="4:19" ht="12.75">
      <c r="D3" s="7" t="s">
        <v>8</v>
      </c>
      <c r="E3" s="10">
        <v>63.228571428571435</v>
      </c>
      <c r="F3" s="11">
        <v>58.13333333333333</v>
      </c>
      <c r="G3" s="12">
        <v>60.593103448275855</v>
      </c>
      <c r="R3" t="e">
        <f>GETPIVOTDATA("AGGREGATE",Sheet6!$G$16,"GENDER","F","GROUP","A")</f>
        <v>#REF!</v>
      </c>
      <c r="S3" t="e">
        <f>GETPIVOTDATA("AGGREGATE",Sheet6!$G$16,"GENDER","F","GROUP","B")</f>
        <v>#REF!</v>
      </c>
    </row>
    <row r="4" spans="1:19" ht="12.75">
      <c r="A4" s="61"/>
      <c r="D4" s="13" t="s">
        <v>7</v>
      </c>
      <c r="E4" s="14">
        <v>62.38181818181818</v>
      </c>
      <c r="F4" s="15">
        <v>59.24</v>
      </c>
      <c r="G4" s="16">
        <v>60.88571428571429</v>
      </c>
      <c r="R4" t="e">
        <f>GETPIVOTDATA("AGGREGATE",Sheet6!$G$16,"GENDER","M","GROUP","A")</f>
        <v>#REF!</v>
      </c>
      <c r="S4" t="e">
        <f>GETPIVOTDATA("AGGREGATE",Sheet6!$G$16,"GENDER","M","GROUP","B")</f>
        <v>#REF!</v>
      </c>
    </row>
    <row r="5" spans="4:19" ht="12.75">
      <c r="D5" s="17" t="s">
        <v>11</v>
      </c>
      <c r="E5" s="18">
        <v>62.85599999999999</v>
      </c>
      <c r="F5" s="19">
        <v>58.576</v>
      </c>
      <c r="G5" s="20">
        <v>60.716</v>
      </c>
      <c r="R5" t="e">
        <f>IF(R1=R3,1,0)</f>
        <v>#REF!</v>
      </c>
      <c r="S5" t="e">
        <f>IF(S1=S3,1,0)</f>
        <v>#REF!</v>
      </c>
    </row>
    <row r="6" spans="18:19" ht="12.75">
      <c r="R6" t="e">
        <f>IF(R2=R4,1,0)</f>
        <v>#REF!</v>
      </c>
      <c r="S6" t="e">
        <f>IF(S2=S4,1,0)</f>
        <v>#REF!</v>
      </c>
    </row>
    <row r="7" ht="12.75">
      <c r="R7">
        <f>IF(ISERR(R3),0,SUM(R5:S6))</f>
        <v>0</v>
      </c>
    </row>
    <row r="8" spans="4:18" ht="12.75">
      <c r="D8" t="s">
        <v>29</v>
      </c>
      <c r="R8" t="str">
        <f>IF(R7=4,"CORRECT PROCEED TO SHEET7",IF(R7=0,"","INCORRECT"))</f>
        <v/>
      </c>
    </row>
    <row r="9" spans="4:5" ht="12.75">
      <c r="D9" s="40" t="s">
        <v>24</v>
      </c>
      <c r="E9" s="40">
        <f>GETPIVOTDATA("AGGREGATE",$D$1,"GENDER","F","GROUP","A")-GETPIVOTDATA("AGGREGATE",$D$1,"GENDER","F","GROUP","B")</f>
        <v>5.095238095238102</v>
      </c>
    </row>
    <row r="10" spans="4:5" ht="12.75">
      <c r="D10" s="40" t="s">
        <v>25</v>
      </c>
      <c r="E10" s="40">
        <f>GETPIVOTDATA("AGGREGATE",$D$1,"GENDER","M","GROUP","A")-GETPIVOTDATA("AGGREGATE",$D$1,"GENDER","M","GROUP","B")</f>
        <v>3.1418181818181807</v>
      </c>
    </row>
    <row r="11" spans="4:5" ht="12.75">
      <c r="D11" s="40" t="s">
        <v>26</v>
      </c>
      <c r="E11" s="40">
        <f>GETPIVOTDATA("AGGREGATE",$D$1,"GENDER","F","GROUP","A")-GETPIVOTDATA("AGGREGATE",$D$1,"GENDER","M","GROUP","A")</f>
        <v>0.8467532467532521</v>
      </c>
    </row>
    <row r="12" spans="4:5" ht="12.75">
      <c r="D12" s="40" t="s">
        <v>27</v>
      </c>
      <c r="E12" s="40">
        <f>GETPIVOTDATA("AGGREGATE",$D$1,"GENDER","F","GROUP","B")-GETPIVOTDATA("AGGREGATE",$D$1,"GENDER","M","GROUP","B")</f>
        <v>-1.1066666666666691</v>
      </c>
    </row>
    <row r="13" spans="4:5" ht="12.75">
      <c r="D13" s="40" t="s">
        <v>39</v>
      </c>
      <c r="E13" s="40">
        <f>GETPIVOTDATA("AGGREGATE",$D$1,"GENDER","F","GROUP","A")-GETPIVOTDATA("AGGREGATE",$D$1,"GENDER","M","GROUP","B")</f>
        <v>3.988571428571433</v>
      </c>
    </row>
    <row r="14" spans="4:5" ht="12.75">
      <c r="D14" s="40" t="s">
        <v>28</v>
      </c>
      <c r="E14" s="40">
        <f>GETPIVOTDATA("AGGREGATE",$D$1,"GENDER","F","GROUP","B")-GETPIVOTDATA("AGGREGATE",$D$1,"GENDER","M","GROUP","A")</f>
        <v>-4.24848484848485</v>
      </c>
    </row>
    <row r="15" spans="4:5" ht="12.75">
      <c r="D15" s="40" t="s">
        <v>30</v>
      </c>
      <c r="E15" s="40">
        <f>GETPIVOTDATA("AGGREGATE",$D$1,"GENDER","F")-GETPIVOTDATA("AGGREGATE",$D$1,"GENDER","M")</f>
        <v>-0.2926108374384384</v>
      </c>
    </row>
    <row r="16" spans="4:5" ht="12.75">
      <c r="D16" s="40" t="s">
        <v>31</v>
      </c>
      <c r="E16" s="40">
        <f>GETPIVOTDATA("AGGREGATE",$D$1,"GROUP","A")-GETPIVOTDATA("AGGREGATE",$D$1,"GROUP","B")</f>
        <v>4.279999999999987</v>
      </c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60" t="s">
        <v>122</v>
      </c>
      <c r="B20" s="50"/>
      <c r="C20" s="50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</sheetData>
  <hyperlinks>
    <hyperlink ref="A1" location="CONTENTS!A1" display="CONTENTS"/>
    <hyperlink ref="A20:C20" location="Sheet6!A1" display="Return to Further uses of pivot tables"/>
  </hyperlink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30" sqref="D30"/>
    </sheetView>
  </sheetViews>
  <sheetFormatPr defaultColWidth="9.140625" defaultRowHeight="12.75"/>
  <cols>
    <col min="1" max="1" width="13.8515625" style="0" customWidth="1"/>
    <col min="2" max="2" width="11.28125" style="0" customWidth="1"/>
    <col min="4" max="4" width="17.421875" style="0" customWidth="1"/>
    <col min="5" max="5" width="12.57421875" style="0" customWidth="1"/>
    <col min="6" max="6" width="9.421875" style="0" customWidth="1"/>
    <col min="7" max="7" width="13.28125" style="0" customWidth="1"/>
  </cols>
  <sheetData>
    <row r="1" spans="1:7" ht="12.75">
      <c r="A1" s="50" t="s">
        <v>110</v>
      </c>
      <c r="D1" s="4" t="s">
        <v>37</v>
      </c>
      <c r="E1" s="4" t="s">
        <v>6</v>
      </c>
      <c r="F1" s="5"/>
      <c r="G1" s="6"/>
    </row>
    <row r="2" spans="4:7" ht="12.75">
      <c r="D2" s="4" t="s">
        <v>36</v>
      </c>
      <c r="E2" s="7" t="s">
        <v>8</v>
      </c>
      <c r="F2" s="8" t="s">
        <v>7</v>
      </c>
      <c r="G2" s="9" t="s">
        <v>11</v>
      </c>
    </row>
    <row r="3" spans="4:7" ht="12.75">
      <c r="D3" s="7" t="s">
        <v>32</v>
      </c>
      <c r="E3" s="10">
        <v>7</v>
      </c>
      <c r="F3" s="11">
        <v>6</v>
      </c>
      <c r="G3" s="12">
        <v>13</v>
      </c>
    </row>
    <row r="4" spans="4:7" ht="12.75">
      <c r="D4" s="13" t="s">
        <v>33</v>
      </c>
      <c r="E4" s="14">
        <v>8</v>
      </c>
      <c r="F4" s="15">
        <v>4</v>
      </c>
      <c r="G4" s="16">
        <v>12</v>
      </c>
    </row>
    <row r="5" spans="4:7" ht="12.75">
      <c r="D5" s="13" t="s">
        <v>34</v>
      </c>
      <c r="E5" s="14">
        <v>8</v>
      </c>
      <c r="F5" s="15">
        <v>4</v>
      </c>
      <c r="G5" s="16">
        <v>12</v>
      </c>
    </row>
    <row r="6" spans="1:7" ht="12.75">
      <c r="A6" s="61"/>
      <c r="D6" s="13" t="s">
        <v>35</v>
      </c>
      <c r="E6" s="14">
        <v>6</v>
      </c>
      <c r="F6" s="15">
        <v>7</v>
      </c>
      <c r="G6" s="16">
        <v>13</v>
      </c>
    </row>
    <row r="7" spans="4:7" ht="12.75">
      <c r="D7" s="17" t="s">
        <v>11</v>
      </c>
      <c r="E7" s="18">
        <v>29</v>
      </c>
      <c r="F7" s="19">
        <v>21</v>
      </c>
      <c r="G7" s="20">
        <v>50</v>
      </c>
    </row>
    <row r="12" spans="1:2" ht="12.75">
      <c r="A12" s="59" t="s">
        <v>123</v>
      </c>
      <c r="B12" s="59"/>
    </row>
  </sheetData>
  <hyperlinks>
    <hyperlink ref="A1" location="CONTENTS!A1" display="CONTENTS"/>
    <hyperlink ref="A12:B12" location="Sheet7!A1" display="Return to Vlookup functio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K17" sqref="K17"/>
    </sheetView>
  </sheetViews>
  <sheetFormatPr defaultColWidth="9.140625" defaultRowHeight="12.75"/>
  <cols>
    <col min="1" max="1" width="14.57421875" style="1" customWidth="1"/>
    <col min="2" max="2" width="9.28125" style="1" customWidth="1"/>
    <col min="3" max="3" width="12.7109375" style="1" customWidth="1"/>
    <col min="4" max="4" width="9.7109375" style="1" customWidth="1"/>
    <col min="5" max="5" width="12.7109375" style="1" customWidth="1"/>
    <col min="7" max="7" width="16.421875" style="0" bestFit="1" customWidth="1"/>
    <col min="8" max="9" width="11.00390625" style="0" bestFit="1" customWidth="1"/>
    <col min="10" max="10" width="10.57421875" style="0" bestFit="1" customWidth="1"/>
    <col min="11" max="11" width="14.28125" style="0" customWidth="1"/>
  </cols>
  <sheetData>
    <row r="1" spans="1:5" ht="12.75">
      <c r="A1" s="50" t="s">
        <v>110</v>
      </c>
      <c r="C1" s="56" t="s">
        <v>111</v>
      </c>
      <c r="D1" s="53"/>
      <c r="E1" s="53"/>
    </row>
    <row r="3" spans="2:11" ht="12.75">
      <c r="B3" s="49" t="s">
        <v>103</v>
      </c>
      <c r="C3" s="38"/>
      <c r="D3" s="38"/>
      <c r="E3" s="38"/>
      <c r="F3" s="38"/>
      <c r="G3" s="45"/>
      <c r="H3" s="45"/>
      <c r="I3" s="45"/>
      <c r="J3" s="45"/>
      <c r="K3" s="45"/>
    </row>
    <row r="4" spans="1:11" ht="12.75">
      <c r="A4" s="3"/>
      <c r="B4" s="45" t="s">
        <v>87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12.75">
      <c r="B5" s="45" t="s">
        <v>41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5" t="s">
        <v>42</v>
      </c>
      <c r="C6" s="45"/>
      <c r="D6" s="45"/>
      <c r="E6" s="45"/>
      <c r="F6" s="45"/>
      <c r="G6" s="45"/>
      <c r="H6" s="45"/>
      <c r="I6" s="45"/>
      <c r="J6" s="45"/>
      <c r="K6" s="45"/>
    </row>
    <row r="7" spans="2:11" ht="12.75">
      <c r="B7" s="45" t="s">
        <v>43</v>
      </c>
      <c r="C7" s="45"/>
      <c r="D7" s="45"/>
      <c r="E7" s="45"/>
      <c r="F7" s="45"/>
      <c r="G7" s="45"/>
      <c r="H7" s="45"/>
      <c r="I7" s="39" t="s">
        <v>9</v>
      </c>
      <c r="J7" s="45"/>
      <c r="K7" s="45"/>
    </row>
    <row r="8" spans="2:11" ht="12.75">
      <c r="B8" s="45" t="s">
        <v>149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ht="12.75">
      <c r="B9" s="45" t="s">
        <v>150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2.75">
      <c r="B10" s="45" t="s">
        <v>151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2.75">
      <c r="B11" s="45" t="s">
        <v>152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2.75">
      <c r="B12" s="45" t="s">
        <v>153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2.75">
      <c r="B13" s="45" t="s">
        <v>154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2.75">
      <c r="B14" s="45" t="s">
        <v>155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2:11" ht="12.75">
      <c r="B15" s="45" t="s">
        <v>156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2.75">
      <c r="B16" s="45" t="s">
        <v>157</v>
      </c>
      <c r="C16" s="38"/>
      <c r="D16" s="38"/>
      <c r="E16" s="38"/>
      <c r="F16" s="38"/>
      <c r="G16" s="38"/>
      <c r="H16" s="38"/>
      <c r="I16" s="38"/>
      <c r="J16" s="38"/>
      <c r="K16" s="58"/>
    </row>
    <row r="17" spans="1:11" ht="12.75">
      <c r="A17"/>
      <c r="B17"/>
      <c r="C17"/>
      <c r="G17" s="22" t="str">
        <f>'Cross tabs1'!AR7</f>
        <v/>
      </c>
      <c r="K17" s="59" t="s">
        <v>124</v>
      </c>
    </row>
    <row r="18" spans="1:3" ht="12.75">
      <c r="A18"/>
      <c r="B18"/>
      <c r="C18"/>
    </row>
    <row r="19" spans="1:5" ht="12.75">
      <c r="A19" s="34" t="s">
        <v>0</v>
      </c>
      <c r="B19" s="34" t="s">
        <v>1</v>
      </c>
      <c r="C19" s="35" t="s">
        <v>2</v>
      </c>
      <c r="D19" s="35" t="s">
        <v>3</v>
      </c>
      <c r="E19" s="34" t="s">
        <v>6</v>
      </c>
    </row>
    <row r="20" spans="1:5" ht="12.75">
      <c r="A20" s="34">
        <v>57</v>
      </c>
      <c r="B20" s="34">
        <v>38</v>
      </c>
      <c r="C20" s="35">
        <v>45.6</v>
      </c>
      <c r="D20" s="35" t="s">
        <v>4</v>
      </c>
      <c r="E20" s="34" t="s">
        <v>7</v>
      </c>
    </row>
    <row r="21" spans="1:8" ht="12.75">
      <c r="A21" s="34">
        <v>50</v>
      </c>
      <c r="B21" s="34">
        <v>34</v>
      </c>
      <c r="C21" s="35">
        <v>40.4</v>
      </c>
      <c r="D21" s="35" t="s">
        <v>5</v>
      </c>
      <c r="E21" s="34" t="s">
        <v>7</v>
      </c>
      <c r="H21" s="51"/>
    </row>
    <row r="22" spans="1:11" ht="12.75">
      <c r="A22" s="34">
        <v>36</v>
      </c>
      <c r="B22" s="34">
        <v>69</v>
      </c>
      <c r="C22" s="35">
        <v>55.8</v>
      </c>
      <c r="D22" s="35" t="s">
        <v>4</v>
      </c>
      <c r="E22" s="34" t="s">
        <v>8</v>
      </c>
      <c r="G22" s="59" t="s">
        <v>131</v>
      </c>
      <c r="H22" s="59"/>
      <c r="I22" s="59"/>
      <c r="J22" s="59"/>
      <c r="K22" s="59"/>
    </row>
    <row r="23" spans="1:5" ht="12.75">
      <c r="A23" s="34">
        <v>47</v>
      </c>
      <c r="B23" s="34">
        <v>83</v>
      </c>
      <c r="C23" s="35">
        <v>68.6</v>
      </c>
      <c r="D23" s="35" t="s">
        <v>4</v>
      </c>
      <c r="E23" s="34" t="s">
        <v>7</v>
      </c>
    </row>
    <row r="24" spans="1:5" ht="12.75">
      <c r="A24" s="34">
        <v>97</v>
      </c>
      <c r="B24" s="34">
        <v>66</v>
      </c>
      <c r="C24" s="35">
        <v>78.4</v>
      </c>
      <c r="D24" s="35" t="s">
        <v>4</v>
      </c>
      <c r="E24" s="34" t="s">
        <v>8</v>
      </c>
    </row>
    <row r="25" spans="1:5" ht="12.75">
      <c r="A25" s="34">
        <v>92</v>
      </c>
      <c r="B25" s="34">
        <v>88</v>
      </c>
      <c r="C25" s="35">
        <v>89.6</v>
      </c>
      <c r="D25" s="35" t="s">
        <v>4</v>
      </c>
      <c r="E25" s="34" t="s">
        <v>8</v>
      </c>
    </row>
    <row r="26" spans="1:5" ht="12.75">
      <c r="A26" s="34">
        <v>97</v>
      </c>
      <c r="B26" s="34">
        <v>90</v>
      </c>
      <c r="C26" s="35">
        <v>92.80000000000001</v>
      </c>
      <c r="D26" s="35" t="s">
        <v>4</v>
      </c>
      <c r="E26" s="34" t="s">
        <v>8</v>
      </c>
    </row>
    <row r="27" spans="1:5" ht="12.75">
      <c r="A27" s="34">
        <v>4</v>
      </c>
      <c r="B27" s="34">
        <v>46</v>
      </c>
      <c r="C27" s="35">
        <v>29.2</v>
      </c>
      <c r="D27" s="35" t="s">
        <v>5</v>
      </c>
      <c r="E27" s="34" t="s">
        <v>7</v>
      </c>
    </row>
    <row r="28" spans="1:5" ht="12.75">
      <c r="A28" s="34">
        <v>6</v>
      </c>
      <c r="B28" s="34">
        <v>52</v>
      </c>
      <c r="C28" s="35">
        <v>33.6</v>
      </c>
      <c r="D28" s="35" t="s">
        <v>5</v>
      </c>
      <c r="E28" s="34" t="s">
        <v>7</v>
      </c>
    </row>
    <row r="29" spans="1:5" ht="12.75">
      <c r="A29" s="34">
        <v>81</v>
      </c>
      <c r="B29" s="34">
        <v>70</v>
      </c>
      <c r="C29" s="35">
        <v>74.4</v>
      </c>
      <c r="D29" s="35" t="s">
        <v>4</v>
      </c>
      <c r="E29" s="34" t="s">
        <v>8</v>
      </c>
    </row>
    <row r="30" spans="1:5" ht="12.75">
      <c r="A30" s="34">
        <v>24</v>
      </c>
      <c r="B30" s="34">
        <v>90</v>
      </c>
      <c r="C30" s="35">
        <v>63.6</v>
      </c>
      <c r="D30" s="35" t="s">
        <v>5</v>
      </c>
      <c r="E30" s="34" t="s">
        <v>7</v>
      </c>
    </row>
    <row r="31" spans="1:5" ht="12.75">
      <c r="A31" s="34">
        <v>37</v>
      </c>
      <c r="B31" s="34">
        <v>6</v>
      </c>
      <c r="C31" s="35">
        <v>18.4</v>
      </c>
      <c r="D31" s="35" t="s">
        <v>5</v>
      </c>
      <c r="E31" s="34" t="s">
        <v>8</v>
      </c>
    </row>
    <row r="32" spans="1:5" ht="12.75">
      <c r="A32" s="34">
        <v>96</v>
      </c>
      <c r="B32" s="34">
        <v>88</v>
      </c>
      <c r="C32" s="35">
        <v>91.2</v>
      </c>
      <c r="D32" s="35" t="s">
        <v>4</v>
      </c>
      <c r="E32" s="34" t="s">
        <v>7</v>
      </c>
    </row>
    <row r="33" spans="1:5" ht="12.75">
      <c r="A33" s="34">
        <v>70</v>
      </c>
      <c r="B33" s="34">
        <v>44</v>
      </c>
      <c r="C33" s="35">
        <v>54.4</v>
      </c>
      <c r="D33" s="35" t="s">
        <v>4</v>
      </c>
      <c r="E33" s="34" t="s">
        <v>8</v>
      </c>
    </row>
    <row r="34" spans="1:5" ht="12.75">
      <c r="A34" s="34">
        <v>52</v>
      </c>
      <c r="B34" s="34">
        <v>11</v>
      </c>
      <c r="C34" s="35">
        <v>27.4</v>
      </c>
      <c r="D34" s="35" t="s">
        <v>5</v>
      </c>
      <c r="E34" s="34" t="s">
        <v>8</v>
      </c>
    </row>
    <row r="35" spans="1:5" ht="12.75">
      <c r="A35" s="34">
        <v>46</v>
      </c>
      <c r="B35" s="34">
        <v>2</v>
      </c>
      <c r="C35" s="35">
        <v>19.6</v>
      </c>
      <c r="D35" s="35" t="s">
        <v>5</v>
      </c>
      <c r="E35" s="34" t="s">
        <v>8</v>
      </c>
    </row>
    <row r="36" spans="1:5" ht="12.75">
      <c r="A36" s="34">
        <v>93</v>
      </c>
      <c r="B36" s="34">
        <v>63</v>
      </c>
      <c r="C36" s="35">
        <v>75</v>
      </c>
      <c r="D36" s="35" t="s">
        <v>4</v>
      </c>
      <c r="E36" s="34" t="s">
        <v>7</v>
      </c>
    </row>
    <row r="37" spans="1:5" ht="12.75">
      <c r="A37" s="34">
        <v>7</v>
      </c>
      <c r="B37" s="34">
        <v>83</v>
      </c>
      <c r="C37" s="35">
        <v>52.599999999999994</v>
      </c>
      <c r="D37" s="35" t="s">
        <v>5</v>
      </c>
      <c r="E37" s="34" t="s">
        <v>8</v>
      </c>
    </row>
    <row r="38" spans="1:5" ht="12.75">
      <c r="A38" s="34">
        <v>66</v>
      </c>
      <c r="B38" s="34">
        <v>46</v>
      </c>
      <c r="C38" s="35">
        <v>54</v>
      </c>
      <c r="D38" s="35" t="s">
        <v>4</v>
      </c>
      <c r="E38" s="34" t="s">
        <v>8</v>
      </c>
    </row>
    <row r="39" spans="1:5" ht="12.75">
      <c r="A39" s="34">
        <v>94</v>
      </c>
      <c r="B39" s="34">
        <v>11</v>
      </c>
      <c r="C39" s="35">
        <v>44.2</v>
      </c>
      <c r="D39" s="35" t="s">
        <v>5</v>
      </c>
      <c r="E39" s="34" t="s">
        <v>8</v>
      </c>
    </row>
    <row r="40" spans="1:5" ht="12.75">
      <c r="A40" s="34">
        <v>71</v>
      </c>
      <c r="B40" s="34">
        <v>50</v>
      </c>
      <c r="C40" s="35">
        <v>58.400000000000006</v>
      </c>
      <c r="D40" s="35" t="s">
        <v>4</v>
      </c>
      <c r="E40" s="34" t="s">
        <v>7</v>
      </c>
    </row>
    <row r="41" spans="1:5" ht="12.75">
      <c r="A41" s="34">
        <v>85</v>
      </c>
      <c r="B41" s="34">
        <v>91</v>
      </c>
      <c r="C41" s="35">
        <v>88.6</v>
      </c>
      <c r="D41" s="35" t="s">
        <v>4</v>
      </c>
      <c r="E41" s="34" t="s">
        <v>8</v>
      </c>
    </row>
    <row r="42" spans="1:5" ht="12.75">
      <c r="A42" s="34">
        <v>95</v>
      </c>
      <c r="B42" s="34">
        <v>91</v>
      </c>
      <c r="C42" s="35">
        <v>92.6</v>
      </c>
      <c r="D42" s="35" t="s">
        <v>4</v>
      </c>
      <c r="E42" s="34" t="s">
        <v>7</v>
      </c>
    </row>
    <row r="43" spans="1:5" ht="12.75">
      <c r="A43" s="34">
        <v>0</v>
      </c>
      <c r="B43" s="34">
        <v>56</v>
      </c>
      <c r="C43" s="35">
        <v>33.6</v>
      </c>
      <c r="D43" s="35" t="s">
        <v>5</v>
      </c>
      <c r="E43" s="34" t="s">
        <v>7</v>
      </c>
    </row>
    <row r="44" spans="1:5" ht="12.75">
      <c r="A44" s="34">
        <v>82</v>
      </c>
      <c r="B44" s="34">
        <v>57</v>
      </c>
      <c r="C44" s="35">
        <v>67</v>
      </c>
      <c r="D44" s="35" t="s">
        <v>4</v>
      </c>
      <c r="E44" s="34" t="s">
        <v>8</v>
      </c>
    </row>
    <row r="45" spans="1:5" ht="12.75">
      <c r="A45" s="34">
        <v>12</v>
      </c>
      <c r="B45" s="34">
        <v>95</v>
      </c>
      <c r="C45" s="35">
        <v>61.8</v>
      </c>
      <c r="D45" s="35" t="s">
        <v>5</v>
      </c>
      <c r="E45" s="34" t="s">
        <v>8</v>
      </c>
    </row>
    <row r="46" spans="1:5" ht="12.75">
      <c r="A46" s="34">
        <v>97</v>
      </c>
      <c r="B46" s="34">
        <v>55</v>
      </c>
      <c r="C46" s="35">
        <v>71.80000000000001</v>
      </c>
      <c r="D46" s="35" t="s">
        <v>4</v>
      </c>
      <c r="E46" s="34" t="s">
        <v>8</v>
      </c>
    </row>
    <row r="47" spans="1:5" ht="12.75">
      <c r="A47" s="34">
        <v>11</v>
      </c>
      <c r="B47" s="34">
        <v>16</v>
      </c>
      <c r="C47" s="35">
        <v>14</v>
      </c>
      <c r="D47" s="35" t="s">
        <v>5</v>
      </c>
      <c r="E47" s="34" t="s">
        <v>7</v>
      </c>
    </row>
    <row r="48" spans="1:5" ht="12.75">
      <c r="A48" s="34">
        <v>82</v>
      </c>
      <c r="B48" s="34">
        <v>53</v>
      </c>
      <c r="C48" s="35">
        <v>64.6</v>
      </c>
      <c r="D48" s="35" t="s">
        <v>4</v>
      </c>
      <c r="E48" s="34" t="s">
        <v>8</v>
      </c>
    </row>
    <row r="49" spans="1:5" ht="12.75">
      <c r="A49" s="34">
        <v>29</v>
      </c>
      <c r="B49" s="34">
        <v>19</v>
      </c>
      <c r="C49" s="35">
        <v>23</v>
      </c>
      <c r="D49" s="35" t="s">
        <v>5</v>
      </c>
      <c r="E49" s="34" t="s">
        <v>7</v>
      </c>
    </row>
    <row r="50" spans="1:5" ht="12.75">
      <c r="A50" s="34">
        <v>3</v>
      </c>
      <c r="B50" s="34">
        <v>98</v>
      </c>
      <c r="C50" s="35">
        <v>60</v>
      </c>
      <c r="D50" s="35" t="s">
        <v>5</v>
      </c>
      <c r="E50" s="34" t="s">
        <v>8</v>
      </c>
    </row>
    <row r="51" spans="1:5" ht="12.75">
      <c r="A51" s="34">
        <v>91</v>
      </c>
      <c r="B51" s="34">
        <v>90</v>
      </c>
      <c r="C51" s="35">
        <v>90.4</v>
      </c>
      <c r="D51" s="35" t="s">
        <v>4</v>
      </c>
      <c r="E51" s="34" t="s">
        <v>7</v>
      </c>
    </row>
    <row r="52" spans="1:5" ht="12.75">
      <c r="A52" s="34">
        <v>34</v>
      </c>
      <c r="B52" s="34">
        <v>86</v>
      </c>
      <c r="C52" s="35">
        <v>65.2</v>
      </c>
      <c r="D52" s="35" t="s">
        <v>5</v>
      </c>
      <c r="E52" s="34" t="s">
        <v>7</v>
      </c>
    </row>
    <row r="53" spans="1:5" ht="12.75">
      <c r="A53" s="34">
        <v>15</v>
      </c>
      <c r="B53" s="34">
        <v>38</v>
      </c>
      <c r="C53" s="35">
        <v>28.8</v>
      </c>
      <c r="D53" s="35" t="s">
        <v>5</v>
      </c>
      <c r="E53" s="34" t="s">
        <v>8</v>
      </c>
    </row>
    <row r="54" spans="1:5" ht="12.75">
      <c r="A54" s="34">
        <v>54</v>
      </c>
      <c r="B54" s="34">
        <v>34</v>
      </c>
      <c r="C54" s="35">
        <v>42</v>
      </c>
      <c r="D54" s="35" t="s">
        <v>5</v>
      </c>
      <c r="E54" s="34" t="s">
        <v>8</v>
      </c>
    </row>
    <row r="55" spans="1:5" ht="12.75">
      <c r="A55" s="34">
        <v>39</v>
      </c>
      <c r="B55" s="34">
        <v>56</v>
      </c>
      <c r="C55" s="35">
        <v>49.2</v>
      </c>
      <c r="D55" s="35" t="s">
        <v>4</v>
      </c>
      <c r="E55" s="34" t="s">
        <v>8</v>
      </c>
    </row>
    <row r="56" spans="1:5" ht="12.75">
      <c r="A56" s="34">
        <v>96</v>
      </c>
      <c r="B56" s="34">
        <v>11</v>
      </c>
      <c r="C56" s="35">
        <v>45.00000000000001</v>
      </c>
      <c r="D56" s="35" t="s">
        <v>5</v>
      </c>
      <c r="E56" s="34" t="s">
        <v>7</v>
      </c>
    </row>
    <row r="57" spans="1:5" ht="12.75">
      <c r="A57" s="34">
        <v>42</v>
      </c>
      <c r="B57" s="34">
        <v>51</v>
      </c>
      <c r="C57" s="35">
        <v>47.4</v>
      </c>
      <c r="D57" s="35" t="s">
        <v>4</v>
      </c>
      <c r="E57" s="34" t="s">
        <v>7</v>
      </c>
    </row>
    <row r="58" spans="1:5" ht="12.75">
      <c r="A58" s="34">
        <v>51</v>
      </c>
      <c r="B58" s="34">
        <v>27</v>
      </c>
      <c r="C58" s="35">
        <v>36.6</v>
      </c>
      <c r="D58" s="35" t="s">
        <v>5</v>
      </c>
      <c r="E58" s="34" t="s">
        <v>8</v>
      </c>
    </row>
    <row r="59" spans="1:5" ht="12.75">
      <c r="A59" s="34">
        <v>79</v>
      </c>
      <c r="B59" s="34">
        <v>76</v>
      </c>
      <c r="C59" s="35">
        <v>77.2</v>
      </c>
      <c r="D59" s="35" t="s">
        <v>4</v>
      </c>
      <c r="E59" s="34" t="s">
        <v>7</v>
      </c>
    </row>
    <row r="60" spans="1:5" ht="12.75">
      <c r="A60" s="34">
        <v>65</v>
      </c>
      <c r="B60" s="34">
        <v>91</v>
      </c>
      <c r="C60" s="35">
        <v>80.6</v>
      </c>
      <c r="D60" s="35" t="s">
        <v>4</v>
      </c>
      <c r="E60" s="34" t="s">
        <v>8</v>
      </c>
    </row>
    <row r="61" spans="1:5" ht="12.75">
      <c r="A61" s="34">
        <v>75</v>
      </c>
      <c r="B61" s="34">
        <v>80</v>
      </c>
      <c r="C61" s="35">
        <v>78</v>
      </c>
      <c r="D61" s="35" t="s">
        <v>4</v>
      </c>
      <c r="E61" s="34" t="s">
        <v>8</v>
      </c>
    </row>
    <row r="62" spans="1:5" ht="12.75">
      <c r="A62" s="34">
        <v>88</v>
      </c>
      <c r="B62" s="34">
        <v>22</v>
      </c>
      <c r="C62" s="35">
        <v>48.400000000000006</v>
      </c>
      <c r="D62" s="35" t="s">
        <v>5</v>
      </c>
      <c r="E62" s="34" t="s">
        <v>8</v>
      </c>
    </row>
    <row r="63" spans="1:5" ht="12.75">
      <c r="A63" s="34">
        <v>98</v>
      </c>
      <c r="B63" s="34">
        <v>98</v>
      </c>
      <c r="C63" s="35">
        <v>98</v>
      </c>
      <c r="D63" s="35" t="s">
        <v>4</v>
      </c>
      <c r="E63" s="34" t="s">
        <v>7</v>
      </c>
    </row>
    <row r="64" spans="1:5" ht="12.75">
      <c r="A64" s="34">
        <v>99</v>
      </c>
      <c r="B64" s="34">
        <v>48</v>
      </c>
      <c r="C64" s="35">
        <v>68.4</v>
      </c>
      <c r="D64" s="35" t="s">
        <v>4</v>
      </c>
      <c r="E64" s="34" t="s">
        <v>8</v>
      </c>
    </row>
    <row r="65" spans="1:5" ht="12.75">
      <c r="A65" s="34">
        <v>75</v>
      </c>
      <c r="B65" s="34">
        <v>8</v>
      </c>
      <c r="C65" s="35">
        <v>34.8</v>
      </c>
      <c r="D65" s="35" t="s">
        <v>5</v>
      </c>
      <c r="E65" s="34" t="s">
        <v>8</v>
      </c>
    </row>
    <row r="66" spans="1:5" ht="12.75">
      <c r="A66" s="34">
        <v>23</v>
      </c>
      <c r="B66" s="34">
        <v>0</v>
      </c>
      <c r="C66" s="35">
        <v>9.200000000000001</v>
      </c>
      <c r="D66" s="35" t="s">
        <v>5</v>
      </c>
      <c r="E66" s="34" t="s">
        <v>7</v>
      </c>
    </row>
    <row r="67" spans="1:5" ht="12.75">
      <c r="A67" s="34">
        <v>26</v>
      </c>
      <c r="B67" s="34">
        <v>58</v>
      </c>
      <c r="C67" s="35">
        <v>45.199999999999996</v>
      </c>
      <c r="D67" s="35" t="s">
        <v>5</v>
      </c>
      <c r="E67" s="34" t="s">
        <v>8</v>
      </c>
    </row>
    <row r="68" spans="1:5" ht="12.75">
      <c r="A68" s="34">
        <v>42</v>
      </c>
      <c r="B68" s="34">
        <v>11</v>
      </c>
      <c r="C68" s="35">
        <v>23.4</v>
      </c>
      <c r="D68" s="35" t="s">
        <v>5</v>
      </c>
      <c r="E68" s="34" t="s">
        <v>8</v>
      </c>
    </row>
    <row r="69" spans="1:5" ht="12.75">
      <c r="A69" s="34">
        <v>81</v>
      </c>
      <c r="B69" s="34">
        <v>71</v>
      </c>
      <c r="C69" s="35">
        <v>75</v>
      </c>
      <c r="D69" s="35" t="s">
        <v>4</v>
      </c>
      <c r="E69" s="34" t="s">
        <v>7</v>
      </c>
    </row>
  </sheetData>
  <hyperlinks>
    <hyperlink ref="A1" location="CONTENTS!A1" display="CONTENTS"/>
    <hyperlink ref="K17" location="'Cross tabs1'!A1" display="Cross tabs 1"/>
    <hyperlink ref="G22:H22" location="Sheet2!A1" display="PROCEED TO SHEET 2"/>
    <hyperlink ref="G22" location="Sheet2!A1" display="PROCEED TO SHEET 2 (Two-way pivot tables (percentage count))"/>
    <hyperlink ref="G22:K22" location="Sheet2!A1" display="PROCEED TO SHEET 2 (Two-way pivot tables (percentage count)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/>
  </sheetViews>
  <sheetFormatPr defaultColWidth="9.140625" defaultRowHeight="12.75"/>
  <cols>
    <col min="1" max="1" width="13.7109375" style="1" customWidth="1"/>
    <col min="2" max="2" width="9.28125" style="1" customWidth="1"/>
    <col min="3" max="3" width="12.7109375" style="1" customWidth="1"/>
    <col min="4" max="4" width="9.7109375" style="1" customWidth="1"/>
    <col min="5" max="5" width="16.140625" style="1" customWidth="1"/>
    <col min="7" max="7" width="16.421875" style="0" bestFit="1" customWidth="1"/>
    <col min="8" max="8" width="11.140625" style="0" bestFit="1" customWidth="1"/>
    <col min="9" max="10" width="11.140625" style="0" customWidth="1"/>
    <col min="11" max="11" width="10.57421875" style="0" customWidth="1"/>
  </cols>
  <sheetData>
    <row r="1" spans="1:5" ht="12.75">
      <c r="A1" s="50" t="s">
        <v>110</v>
      </c>
      <c r="C1" s="56" t="s">
        <v>112</v>
      </c>
      <c r="D1" s="55"/>
      <c r="E1" s="55"/>
    </row>
    <row r="2" ht="12.75">
      <c r="A2" s="54"/>
    </row>
    <row r="3" spans="2:30" ht="12.75">
      <c r="B3" s="49" t="s">
        <v>104</v>
      </c>
      <c r="C3" s="38"/>
      <c r="D3" s="38"/>
      <c r="E3" s="38"/>
      <c r="F3" s="38"/>
      <c r="G3" s="38"/>
      <c r="AA3" s="4" t="s">
        <v>10</v>
      </c>
      <c r="AB3" s="4" t="s">
        <v>3</v>
      </c>
      <c r="AC3" s="5"/>
      <c r="AD3" s="6"/>
    </row>
    <row r="4" spans="1:30" ht="12.75">
      <c r="A4" s="3"/>
      <c r="B4" s="45" t="s">
        <v>46</v>
      </c>
      <c r="C4" s="38"/>
      <c r="D4" s="38"/>
      <c r="E4" s="38"/>
      <c r="F4" s="38"/>
      <c r="G4" s="38"/>
      <c r="H4" s="38"/>
      <c r="I4" s="38"/>
      <c r="J4" s="38"/>
      <c r="K4" s="38"/>
      <c r="AA4" s="4" t="s">
        <v>6</v>
      </c>
      <c r="AB4" s="7" t="s">
        <v>5</v>
      </c>
      <c r="AC4" s="8" t="s">
        <v>4</v>
      </c>
      <c r="AD4" s="9" t="s">
        <v>11</v>
      </c>
    </row>
    <row r="5" spans="2:30" ht="12.75">
      <c r="B5" s="45" t="s">
        <v>47</v>
      </c>
      <c r="C5" s="38"/>
      <c r="D5" s="38"/>
      <c r="E5" s="38"/>
      <c r="F5" s="38"/>
      <c r="G5" s="38"/>
      <c r="H5" s="38"/>
      <c r="I5" s="38"/>
      <c r="J5" s="38"/>
      <c r="K5" s="38"/>
      <c r="AA5" s="7" t="s">
        <v>8</v>
      </c>
      <c r="AB5" s="23">
        <v>0.28</v>
      </c>
      <c r="AC5" s="24">
        <v>0.3</v>
      </c>
      <c r="AD5" s="25">
        <v>0.58</v>
      </c>
    </row>
    <row r="6" spans="2:30" ht="12.75">
      <c r="B6" s="45" t="s">
        <v>48</v>
      </c>
      <c r="C6" s="38"/>
      <c r="D6" s="38"/>
      <c r="E6" s="38"/>
      <c r="F6" s="38"/>
      <c r="G6" s="38"/>
      <c r="H6" s="38"/>
      <c r="I6" s="38"/>
      <c r="J6" s="38"/>
      <c r="K6" s="38"/>
      <c r="AA6" s="13" t="s">
        <v>7</v>
      </c>
      <c r="AB6" s="26">
        <v>0.2</v>
      </c>
      <c r="AC6" s="27">
        <v>0.22</v>
      </c>
      <c r="AD6" s="28">
        <v>0.42</v>
      </c>
    </row>
    <row r="7" spans="2:30" ht="12.75">
      <c r="B7" s="45" t="s">
        <v>158</v>
      </c>
      <c r="C7" s="38"/>
      <c r="D7" s="38"/>
      <c r="E7" s="38"/>
      <c r="F7" s="38"/>
      <c r="G7" s="38"/>
      <c r="H7" s="38"/>
      <c r="I7" s="38"/>
      <c r="J7" s="38"/>
      <c r="K7" s="38"/>
      <c r="AA7" s="17" t="s">
        <v>11</v>
      </c>
      <c r="AB7" s="29">
        <v>0.48</v>
      </c>
      <c r="AC7" s="30">
        <v>0.52</v>
      </c>
      <c r="AD7" s="31">
        <v>1</v>
      </c>
    </row>
    <row r="8" spans="2:11" ht="12.75">
      <c r="B8" s="45" t="s">
        <v>44</v>
      </c>
      <c r="C8" s="38"/>
      <c r="D8" s="38"/>
      <c r="E8" s="38"/>
      <c r="F8" s="38"/>
      <c r="G8" s="38"/>
      <c r="H8" s="38"/>
      <c r="I8" s="38"/>
      <c r="J8" s="38"/>
      <c r="K8" s="38"/>
    </row>
    <row r="9" spans="2:11" ht="12.75">
      <c r="B9" s="45" t="s">
        <v>159</v>
      </c>
      <c r="C9" s="38"/>
      <c r="D9" s="38"/>
      <c r="E9" s="38"/>
      <c r="F9" s="38"/>
      <c r="G9" s="38"/>
      <c r="H9" s="38"/>
      <c r="I9" s="38"/>
      <c r="J9" s="38"/>
      <c r="K9" s="38"/>
    </row>
    <row r="10" spans="2:29" ht="12.75">
      <c r="B10" s="45" t="s">
        <v>148</v>
      </c>
      <c r="C10" s="38"/>
      <c r="D10" s="38"/>
      <c r="E10" s="38"/>
      <c r="F10" s="38"/>
      <c r="G10" s="38"/>
      <c r="H10" s="38"/>
      <c r="I10" s="38"/>
      <c r="J10" s="38"/>
      <c r="K10" s="38"/>
      <c r="AB10">
        <f>IF(H21=AB5,1,0)</f>
        <v>0</v>
      </c>
      <c r="AC10">
        <f>IF(I21=AC5,1,0)</f>
        <v>0</v>
      </c>
    </row>
    <row r="11" spans="2:29" ht="12.75">
      <c r="B11" s="45" t="s">
        <v>49</v>
      </c>
      <c r="C11" s="38"/>
      <c r="D11" s="38"/>
      <c r="E11" s="38"/>
      <c r="F11" s="38"/>
      <c r="G11" s="38"/>
      <c r="H11" s="38"/>
      <c r="I11" s="38"/>
      <c r="J11" s="38"/>
      <c r="K11" s="38"/>
      <c r="AB11">
        <f>IF(H22=AB6,1,0)</f>
        <v>0</v>
      </c>
      <c r="AC11">
        <f>IF(I22=AC6,1,0)</f>
        <v>0</v>
      </c>
    </row>
    <row r="12" spans="2:11" ht="12.75">
      <c r="B12" s="45" t="s">
        <v>45</v>
      </c>
      <c r="C12" s="38"/>
      <c r="D12" s="38"/>
      <c r="E12" s="38"/>
      <c r="F12" s="38"/>
      <c r="G12" s="38"/>
      <c r="H12" s="38"/>
      <c r="I12" s="38"/>
      <c r="J12" s="38"/>
      <c r="K12" s="50" t="s">
        <v>125</v>
      </c>
    </row>
    <row r="13" spans="6:28" ht="12.75">
      <c r="F13" s="1"/>
      <c r="G13" s="1"/>
      <c r="H13" s="1"/>
      <c r="I13" s="1"/>
      <c r="J13" s="1"/>
      <c r="K13" s="1"/>
      <c r="AB13" t="str">
        <f>IF(SUM(AB10:AC11)=4,"CORRECT","")</f>
        <v/>
      </c>
    </row>
    <row r="14" spans="6:11" ht="12.75">
      <c r="F14" s="1"/>
      <c r="G14" s="1"/>
      <c r="H14" s="1"/>
      <c r="I14" s="1"/>
      <c r="J14" s="1"/>
      <c r="K14" s="1"/>
    </row>
    <row r="15" spans="6:11" ht="12.75">
      <c r="F15" s="1"/>
      <c r="G15" s="1"/>
      <c r="H15" s="1"/>
      <c r="I15" s="1"/>
      <c r="J15" s="1"/>
      <c r="K15" s="1"/>
    </row>
    <row r="16" spans="6:11" ht="12.75">
      <c r="F16" s="1"/>
      <c r="G16" s="1"/>
      <c r="H16" s="1"/>
      <c r="I16" s="1"/>
      <c r="J16" s="1"/>
      <c r="K16" s="1"/>
    </row>
    <row r="17" spans="3:7" ht="12.75">
      <c r="C17" s="2"/>
      <c r="G17" s="22"/>
    </row>
    <row r="18" spans="3:9" ht="12.75">
      <c r="C18" s="2"/>
      <c r="G18" s="2"/>
      <c r="H18" s="1"/>
      <c r="I18" s="1"/>
    </row>
    <row r="19" spans="1:11" ht="12.75">
      <c r="A19" s="34" t="s">
        <v>0</v>
      </c>
      <c r="B19" s="34" t="s">
        <v>1</v>
      </c>
      <c r="C19" s="35" t="s">
        <v>2</v>
      </c>
      <c r="D19" s="35" t="s">
        <v>3</v>
      </c>
      <c r="E19" s="34" t="s">
        <v>6</v>
      </c>
      <c r="G19" s="2"/>
      <c r="H19" s="4" t="s">
        <v>10</v>
      </c>
      <c r="I19" s="4" t="s">
        <v>3</v>
      </c>
      <c r="J19" s="5"/>
      <c r="K19" s="6"/>
    </row>
    <row r="20" spans="1:11" ht="12.75">
      <c r="A20" s="34">
        <f>Sheet1!A20</f>
        <v>57</v>
      </c>
      <c r="B20" s="34">
        <f>Sheet1!B20</f>
        <v>38</v>
      </c>
      <c r="C20" s="35">
        <f>Sheet1!C20</f>
        <v>45.6</v>
      </c>
      <c r="D20" s="35" t="str">
        <f>Sheet1!D20</f>
        <v>PASS</v>
      </c>
      <c r="E20" s="34" t="str">
        <f>Sheet1!E20</f>
        <v>M</v>
      </c>
      <c r="G20" s="2"/>
      <c r="H20" s="4" t="s">
        <v>6</v>
      </c>
      <c r="I20" s="7" t="s">
        <v>5</v>
      </c>
      <c r="J20" s="8" t="s">
        <v>4</v>
      </c>
      <c r="K20" s="9" t="s">
        <v>11</v>
      </c>
    </row>
    <row r="21" spans="1:11" ht="12.75">
      <c r="A21" s="34">
        <f>Sheet1!A21</f>
        <v>50</v>
      </c>
      <c r="B21" s="34">
        <f>Sheet1!B21</f>
        <v>34</v>
      </c>
      <c r="C21" s="35">
        <f>Sheet1!C21</f>
        <v>40.4</v>
      </c>
      <c r="D21" s="35" t="str">
        <f>Sheet1!D21</f>
        <v>FAIL</v>
      </c>
      <c r="E21" s="34" t="str">
        <f>Sheet1!E21</f>
        <v>M</v>
      </c>
      <c r="G21" s="2"/>
      <c r="H21" s="7" t="s">
        <v>8</v>
      </c>
      <c r="I21" s="10">
        <v>14</v>
      </c>
      <c r="J21" s="11">
        <v>15</v>
      </c>
      <c r="K21" s="12">
        <v>29</v>
      </c>
    </row>
    <row r="22" spans="1:11" ht="12.75">
      <c r="A22" s="34">
        <f>Sheet1!A22</f>
        <v>36</v>
      </c>
      <c r="B22" s="34">
        <f>Sheet1!B22</f>
        <v>69</v>
      </c>
      <c r="C22" s="35">
        <f>Sheet1!C22</f>
        <v>55.8</v>
      </c>
      <c r="D22" s="35" t="str">
        <f>Sheet1!D22</f>
        <v>PASS</v>
      </c>
      <c r="E22" s="34" t="str">
        <f>Sheet1!E22</f>
        <v>F</v>
      </c>
      <c r="G22" s="2"/>
      <c r="H22" s="13" t="s">
        <v>7</v>
      </c>
      <c r="I22" s="14">
        <v>10</v>
      </c>
      <c r="J22" s="15">
        <v>11</v>
      </c>
      <c r="K22" s="16">
        <v>21</v>
      </c>
    </row>
    <row r="23" spans="1:11" ht="12.75">
      <c r="A23" s="34">
        <f>Sheet1!A23</f>
        <v>47</v>
      </c>
      <c r="B23" s="34">
        <f>Sheet1!B23</f>
        <v>83</v>
      </c>
      <c r="C23" s="35">
        <f>Sheet1!C23</f>
        <v>68.6</v>
      </c>
      <c r="D23" s="35" t="str">
        <f>Sheet1!D23</f>
        <v>PASS</v>
      </c>
      <c r="E23" s="34" t="str">
        <f>Sheet1!E23</f>
        <v>M</v>
      </c>
      <c r="G23" s="2"/>
      <c r="H23" s="17" t="s">
        <v>11</v>
      </c>
      <c r="I23" s="18">
        <v>24</v>
      </c>
      <c r="J23" s="19">
        <v>26</v>
      </c>
      <c r="K23" s="20">
        <v>50</v>
      </c>
    </row>
    <row r="24" spans="1:5" ht="12.75">
      <c r="A24" s="34">
        <f>Sheet1!A24</f>
        <v>97</v>
      </c>
      <c r="B24" s="34">
        <f>Sheet1!B24</f>
        <v>66</v>
      </c>
      <c r="C24" s="35">
        <f>Sheet1!C24</f>
        <v>78.4</v>
      </c>
      <c r="D24" s="35" t="str">
        <f>Sheet1!D24</f>
        <v>PASS</v>
      </c>
      <c r="E24" s="34" t="str">
        <f>Sheet1!E24</f>
        <v>F</v>
      </c>
    </row>
    <row r="25" spans="1:5" ht="12.75">
      <c r="A25" s="34">
        <f>Sheet1!A25</f>
        <v>92</v>
      </c>
      <c r="B25" s="34">
        <f>Sheet1!B25</f>
        <v>88</v>
      </c>
      <c r="C25" s="35">
        <f>Sheet1!C25</f>
        <v>89.6</v>
      </c>
      <c r="D25" s="35" t="str">
        <f>Sheet1!D25</f>
        <v>PASS</v>
      </c>
      <c r="E25" s="34" t="str">
        <f>Sheet1!E25</f>
        <v>F</v>
      </c>
    </row>
    <row r="26" spans="1:5" ht="12.75">
      <c r="A26" s="34">
        <f>Sheet1!A26</f>
        <v>97</v>
      </c>
      <c r="B26" s="34">
        <f>Sheet1!B26</f>
        <v>90</v>
      </c>
      <c r="C26" s="35">
        <f>Sheet1!C26</f>
        <v>92.80000000000001</v>
      </c>
      <c r="D26" s="35" t="str">
        <f>Sheet1!D26</f>
        <v>PASS</v>
      </c>
      <c r="E26" s="34" t="str">
        <f>Sheet1!E26</f>
        <v>F</v>
      </c>
    </row>
    <row r="27" spans="1:11" ht="12.75">
      <c r="A27" s="34">
        <f>Sheet1!A27</f>
        <v>4</v>
      </c>
      <c r="B27" s="34">
        <f>Sheet1!B27</f>
        <v>46</v>
      </c>
      <c r="C27" s="35">
        <f>Sheet1!C27</f>
        <v>29.2</v>
      </c>
      <c r="D27" s="35" t="str">
        <f>Sheet1!D27</f>
        <v>FAIL</v>
      </c>
      <c r="E27" s="34" t="str">
        <f>Sheet1!E27</f>
        <v>M</v>
      </c>
      <c r="G27" s="59" t="s">
        <v>132</v>
      </c>
      <c r="H27" s="59"/>
      <c r="I27" s="59"/>
      <c r="J27" s="59"/>
      <c r="K27" s="59"/>
    </row>
    <row r="28" spans="1:5" ht="12.75">
      <c r="A28" s="34">
        <f>Sheet1!A28</f>
        <v>6</v>
      </c>
      <c r="B28" s="34">
        <f>Sheet1!B28</f>
        <v>52</v>
      </c>
      <c r="C28" s="35">
        <f>Sheet1!C28</f>
        <v>33.6</v>
      </c>
      <c r="D28" s="35" t="str">
        <f>Sheet1!D28</f>
        <v>FAIL</v>
      </c>
      <c r="E28" s="34" t="str">
        <f>Sheet1!E28</f>
        <v>M</v>
      </c>
    </row>
    <row r="29" spans="1:5" ht="12.75">
      <c r="A29" s="34">
        <f>Sheet1!A29</f>
        <v>81</v>
      </c>
      <c r="B29" s="34">
        <f>Sheet1!B29</f>
        <v>70</v>
      </c>
      <c r="C29" s="35">
        <f>Sheet1!C29</f>
        <v>74.4</v>
      </c>
      <c r="D29" s="35" t="str">
        <f>Sheet1!D29</f>
        <v>PASS</v>
      </c>
      <c r="E29" s="34" t="str">
        <f>Sheet1!E29</f>
        <v>F</v>
      </c>
    </row>
    <row r="30" spans="1:5" ht="12.75">
      <c r="A30" s="34">
        <f>Sheet1!A30</f>
        <v>24</v>
      </c>
      <c r="B30" s="34">
        <f>Sheet1!B30</f>
        <v>90</v>
      </c>
      <c r="C30" s="35">
        <f>Sheet1!C30</f>
        <v>63.6</v>
      </c>
      <c r="D30" s="35" t="str">
        <f>Sheet1!D30</f>
        <v>FAIL</v>
      </c>
      <c r="E30" s="34" t="str">
        <f>Sheet1!E30</f>
        <v>M</v>
      </c>
    </row>
    <row r="31" spans="1:5" ht="12.75">
      <c r="A31" s="34">
        <f>Sheet1!A31</f>
        <v>37</v>
      </c>
      <c r="B31" s="34">
        <f>Sheet1!B31</f>
        <v>6</v>
      </c>
      <c r="C31" s="35">
        <f>Sheet1!C31</f>
        <v>18.4</v>
      </c>
      <c r="D31" s="35" t="str">
        <f>Sheet1!D31</f>
        <v>FAIL</v>
      </c>
      <c r="E31" s="34" t="str">
        <f>Sheet1!E31</f>
        <v>F</v>
      </c>
    </row>
    <row r="32" spans="1:5" ht="12.75">
      <c r="A32" s="34">
        <f>Sheet1!A32</f>
        <v>96</v>
      </c>
      <c r="B32" s="34">
        <f>Sheet1!B32</f>
        <v>88</v>
      </c>
      <c r="C32" s="35">
        <f>Sheet1!C32</f>
        <v>91.2</v>
      </c>
      <c r="D32" s="35" t="str">
        <f>Sheet1!D32</f>
        <v>PASS</v>
      </c>
      <c r="E32" s="34" t="str">
        <f>Sheet1!E32</f>
        <v>M</v>
      </c>
    </row>
    <row r="33" spans="1:5" ht="12.75">
      <c r="A33" s="34">
        <f>Sheet1!A33</f>
        <v>70</v>
      </c>
      <c r="B33" s="34">
        <f>Sheet1!B33</f>
        <v>44</v>
      </c>
      <c r="C33" s="35">
        <f>Sheet1!C33</f>
        <v>54.4</v>
      </c>
      <c r="D33" s="35" t="str">
        <f>Sheet1!D33</f>
        <v>PASS</v>
      </c>
      <c r="E33" s="34" t="str">
        <f>Sheet1!E33</f>
        <v>F</v>
      </c>
    </row>
    <row r="34" spans="1:5" ht="12.75">
      <c r="A34" s="34">
        <f>Sheet1!A34</f>
        <v>52</v>
      </c>
      <c r="B34" s="34">
        <f>Sheet1!B34</f>
        <v>11</v>
      </c>
      <c r="C34" s="35">
        <f>Sheet1!C34</f>
        <v>27.4</v>
      </c>
      <c r="D34" s="35" t="str">
        <f>Sheet1!D34</f>
        <v>FAIL</v>
      </c>
      <c r="E34" s="34" t="str">
        <f>Sheet1!E34</f>
        <v>F</v>
      </c>
    </row>
    <row r="35" spans="1:5" ht="12.75">
      <c r="A35" s="34">
        <f>Sheet1!A35</f>
        <v>46</v>
      </c>
      <c r="B35" s="34">
        <f>Sheet1!B35</f>
        <v>2</v>
      </c>
      <c r="C35" s="35">
        <f>Sheet1!C35</f>
        <v>19.6</v>
      </c>
      <c r="D35" s="35" t="str">
        <f>Sheet1!D35</f>
        <v>FAIL</v>
      </c>
      <c r="E35" s="34" t="str">
        <f>Sheet1!E35</f>
        <v>F</v>
      </c>
    </row>
    <row r="36" spans="1:5" ht="12.75">
      <c r="A36" s="34">
        <f>Sheet1!A36</f>
        <v>93</v>
      </c>
      <c r="B36" s="34">
        <f>Sheet1!B36</f>
        <v>63</v>
      </c>
      <c r="C36" s="35">
        <f>Sheet1!C36</f>
        <v>75</v>
      </c>
      <c r="D36" s="35" t="str">
        <f>Sheet1!D36</f>
        <v>PASS</v>
      </c>
      <c r="E36" s="34" t="str">
        <f>Sheet1!E36</f>
        <v>M</v>
      </c>
    </row>
    <row r="37" spans="1:5" ht="12.75">
      <c r="A37" s="34">
        <f>Sheet1!A37</f>
        <v>7</v>
      </c>
      <c r="B37" s="34">
        <f>Sheet1!B37</f>
        <v>83</v>
      </c>
      <c r="C37" s="35">
        <f>Sheet1!C37</f>
        <v>52.599999999999994</v>
      </c>
      <c r="D37" s="35" t="str">
        <f>Sheet1!D37</f>
        <v>FAIL</v>
      </c>
      <c r="E37" s="34" t="str">
        <f>Sheet1!E37</f>
        <v>F</v>
      </c>
    </row>
    <row r="38" spans="1:5" ht="12.75">
      <c r="A38" s="34">
        <f>Sheet1!A38</f>
        <v>66</v>
      </c>
      <c r="B38" s="34">
        <f>Sheet1!B38</f>
        <v>46</v>
      </c>
      <c r="C38" s="35">
        <f>Sheet1!C38</f>
        <v>54</v>
      </c>
      <c r="D38" s="35" t="str">
        <f>Sheet1!D38</f>
        <v>PASS</v>
      </c>
      <c r="E38" s="34" t="str">
        <f>Sheet1!E38</f>
        <v>F</v>
      </c>
    </row>
    <row r="39" spans="1:5" ht="12.75">
      <c r="A39" s="34">
        <f>Sheet1!A39</f>
        <v>94</v>
      </c>
      <c r="B39" s="34">
        <f>Sheet1!B39</f>
        <v>11</v>
      </c>
      <c r="C39" s="35">
        <f>Sheet1!C39</f>
        <v>44.2</v>
      </c>
      <c r="D39" s="35" t="str">
        <f>Sheet1!D39</f>
        <v>FAIL</v>
      </c>
      <c r="E39" s="34" t="str">
        <f>Sheet1!E39</f>
        <v>F</v>
      </c>
    </row>
    <row r="40" spans="1:5" ht="12.75">
      <c r="A40" s="34">
        <f>Sheet1!A40</f>
        <v>71</v>
      </c>
      <c r="B40" s="34">
        <f>Sheet1!B40</f>
        <v>50</v>
      </c>
      <c r="C40" s="35">
        <f>Sheet1!C40</f>
        <v>58.400000000000006</v>
      </c>
      <c r="D40" s="35" t="str">
        <f>Sheet1!D40</f>
        <v>PASS</v>
      </c>
      <c r="E40" s="34" t="str">
        <f>Sheet1!E40</f>
        <v>M</v>
      </c>
    </row>
    <row r="41" spans="1:5" ht="12.75">
      <c r="A41" s="34">
        <f>Sheet1!A41</f>
        <v>85</v>
      </c>
      <c r="B41" s="34">
        <f>Sheet1!B41</f>
        <v>91</v>
      </c>
      <c r="C41" s="35">
        <f>Sheet1!C41</f>
        <v>88.6</v>
      </c>
      <c r="D41" s="35" t="str">
        <f>Sheet1!D41</f>
        <v>PASS</v>
      </c>
      <c r="E41" s="34" t="str">
        <f>Sheet1!E41</f>
        <v>F</v>
      </c>
    </row>
    <row r="42" spans="1:5" ht="12.75">
      <c r="A42" s="34">
        <f>Sheet1!A42</f>
        <v>95</v>
      </c>
      <c r="B42" s="34">
        <f>Sheet1!B42</f>
        <v>91</v>
      </c>
      <c r="C42" s="35">
        <f>Sheet1!C42</f>
        <v>92.6</v>
      </c>
      <c r="D42" s="35" t="str">
        <f>Sheet1!D42</f>
        <v>PASS</v>
      </c>
      <c r="E42" s="34" t="str">
        <f>Sheet1!E42</f>
        <v>M</v>
      </c>
    </row>
    <row r="43" spans="1:5" ht="12.75">
      <c r="A43" s="34">
        <f>Sheet1!A43</f>
        <v>0</v>
      </c>
      <c r="B43" s="34">
        <f>Sheet1!B43</f>
        <v>56</v>
      </c>
      <c r="C43" s="35">
        <f>Sheet1!C43</f>
        <v>33.6</v>
      </c>
      <c r="D43" s="35" t="str">
        <f>Sheet1!D43</f>
        <v>FAIL</v>
      </c>
      <c r="E43" s="34" t="str">
        <f>Sheet1!E43</f>
        <v>M</v>
      </c>
    </row>
    <row r="44" spans="1:5" ht="12.75">
      <c r="A44" s="34">
        <f>Sheet1!A44</f>
        <v>82</v>
      </c>
      <c r="B44" s="34">
        <f>Sheet1!B44</f>
        <v>57</v>
      </c>
      <c r="C44" s="35">
        <f>Sheet1!C44</f>
        <v>67</v>
      </c>
      <c r="D44" s="35" t="str">
        <f>Sheet1!D44</f>
        <v>PASS</v>
      </c>
      <c r="E44" s="34" t="str">
        <f>Sheet1!E44</f>
        <v>F</v>
      </c>
    </row>
    <row r="45" spans="1:5" ht="12.75">
      <c r="A45" s="34">
        <f>Sheet1!A45</f>
        <v>12</v>
      </c>
      <c r="B45" s="34">
        <f>Sheet1!B45</f>
        <v>95</v>
      </c>
      <c r="C45" s="35">
        <f>Sheet1!C45</f>
        <v>61.8</v>
      </c>
      <c r="D45" s="35" t="str">
        <f>Sheet1!D45</f>
        <v>FAIL</v>
      </c>
      <c r="E45" s="34" t="str">
        <f>Sheet1!E45</f>
        <v>F</v>
      </c>
    </row>
    <row r="46" spans="1:5" ht="12.75">
      <c r="A46" s="34">
        <f>Sheet1!A46</f>
        <v>97</v>
      </c>
      <c r="B46" s="34">
        <f>Sheet1!B46</f>
        <v>55</v>
      </c>
      <c r="C46" s="35">
        <f>Sheet1!C46</f>
        <v>71.80000000000001</v>
      </c>
      <c r="D46" s="35" t="str">
        <f>Sheet1!D46</f>
        <v>PASS</v>
      </c>
      <c r="E46" s="34" t="str">
        <f>Sheet1!E46</f>
        <v>F</v>
      </c>
    </row>
    <row r="47" spans="1:5" ht="12.75">
      <c r="A47" s="34">
        <f>Sheet1!A47</f>
        <v>11</v>
      </c>
      <c r="B47" s="34">
        <f>Sheet1!B47</f>
        <v>16</v>
      </c>
      <c r="C47" s="35">
        <f>Sheet1!C47</f>
        <v>14</v>
      </c>
      <c r="D47" s="35" t="str">
        <f>Sheet1!D47</f>
        <v>FAIL</v>
      </c>
      <c r="E47" s="34" t="str">
        <f>Sheet1!E47</f>
        <v>M</v>
      </c>
    </row>
    <row r="48" spans="1:5" ht="12.75">
      <c r="A48" s="34">
        <f>Sheet1!A48</f>
        <v>82</v>
      </c>
      <c r="B48" s="34">
        <f>Sheet1!B48</f>
        <v>53</v>
      </c>
      <c r="C48" s="35">
        <f>Sheet1!C48</f>
        <v>64.6</v>
      </c>
      <c r="D48" s="35" t="str">
        <f>Sheet1!D48</f>
        <v>PASS</v>
      </c>
      <c r="E48" s="34" t="str">
        <f>Sheet1!E48</f>
        <v>F</v>
      </c>
    </row>
    <row r="49" spans="1:5" ht="12.75">
      <c r="A49" s="34">
        <f>Sheet1!A49</f>
        <v>29</v>
      </c>
      <c r="B49" s="34">
        <f>Sheet1!B49</f>
        <v>19</v>
      </c>
      <c r="C49" s="35">
        <f>Sheet1!C49</f>
        <v>23</v>
      </c>
      <c r="D49" s="35" t="str">
        <f>Sheet1!D49</f>
        <v>FAIL</v>
      </c>
      <c r="E49" s="34" t="str">
        <f>Sheet1!E49</f>
        <v>M</v>
      </c>
    </row>
    <row r="50" spans="1:5" ht="12.75">
      <c r="A50" s="34">
        <f>Sheet1!A50</f>
        <v>3</v>
      </c>
      <c r="B50" s="34">
        <f>Sheet1!B50</f>
        <v>98</v>
      </c>
      <c r="C50" s="35">
        <f>Sheet1!C50</f>
        <v>60</v>
      </c>
      <c r="D50" s="35" t="str">
        <f>Sheet1!D50</f>
        <v>FAIL</v>
      </c>
      <c r="E50" s="34" t="str">
        <f>Sheet1!E50</f>
        <v>F</v>
      </c>
    </row>
    <row r="51" spans="1:5" ht="12.75">
      <c r="A51" s="34">
        <f>Sheet1!A51</f>
        <v>91</v>
      </c>
      <c r="B51" s="34">
        <f>Sheet1!B51</f>
        <v>90</v>
      </c>
      <c r="C51" s="35">
        <f>Sheet1!C51</f>
        <v>90.4</v>
      </c>
      <c r="D51" s="35" t="str">
        <f>Sheet1!D51</f>
        <v>PASS</v>
      </c>
      <c r="E51" s="34" t="str">
        <f>Sheet1!E51</f>
        <v>M</v>
      </c>
    </row>
    <row r="52" spans="1:5" ht="12.75">
      <c r="A52" s="34">
        <f>Sheet1!A52</f>
        <v>34</v>
      </c>
      <c r="B52" s="34">
        <f>Sheet1!B52</f>
        <v>86</v>
      </c>
      <c r="C52" s="35">
        <f>Sheet1!C52</f>
        <v>65.2</v>
      </c>
      <c r="D52" s="35" t="str">
        <f>Sheet1!D52</f>
        <v>FAIL</v>
      </c>
      <c r="E52" s="34" t="str">
        <f>Sheet1!E52</f>
        <v>M</v>
      </c>
    </row>
    <row r="53" spans="1:5" ht="12.75">
      <c r="A53" s="34">
        <f>Sheet1!A53</f>
        <v>15</v>
      </c>
      <c r="B53" s="34">
        <f>Sheet1!B53</f>
        <v>38</v>
      </c>
      <c r="C53" s="35">
        <f>Sheet1!C53</f>
        <v>28.8</v>
      </c>
      <c r="D53" s="35" t="str">
        <f>Sheet1!D53</f>
        <v>FAIL</v>
      </c>
      <c r="E53" s="34" t="str">
        <f>Sheet1!E53</f>
        <v>F</v>
      </c>
    </row>
    <row r="54" spans="1:5" ht="12.75">
      <c r="A54" s="34">
        <f>Sheet1!A54</f>
        <v>54</v>
      </c>
      <c r="B54" s="34">
        <f>Sheet1!B54</f>
        <v>34</v>
      </c>
      <c r="C54" s="35">
        <f>Sheet1!C54</f>
        <v>42</v>
      </c>
      <c r="D54" s="35" t="str">
        <f>Sheet1!D54</f>
        <v>FAIL</v>
      </c>
      <c r="E54" s="34" t="str">
        <f>Sheet1!E54</f>
        <v>F</v>
      </c>
    </row>
    <row r="55" spans="1:5" ht="12.75">
      <c r="A55" s="34">
        <f>Sheet1!A55</f>
        <v>39</v>
      </c>
      <c r="B55" s="34">
        <f>Sheet1!B55</f>
        <v>56</v>
      </c>
      <c r="C55" s="35">
        <f>Sheet1!C55</f>
        <v>49.2</v>
      </c>
      <c r="D55" s="35" t="str">
        <f>Sheet1!D55</f>
        <v>PASS</v>
      </c>
      <c r="E55" s="34" t="str">
        <f>Sheet1!E55</f>
        <v>F</v>
      </c>
    </row>
    <row r="56" spans="1:5" ht="12.75">
      <c r="A56" s="34">
        <f>Sheet1!A56</f>
        <v>96</v>
      </c>
      <c r="B56" s="34">
        <f>Sheet1!B56</f>
        <v>11</v>
      </c>
      <c r="C56" s="35">
        <f>Sheet1!C56</f>
        <v>45.00000000000001</v>
      </c>
      <c r="D56" s="35" t="str">
        <f>Sheet1!D56</f>
        <v>FAIL</v>
      </c>
      <c r="E56" s="34" t="str">
        <f>Sheet1!E56</f>
        <v>M</v>
      </c>
    </row>
    <row r="57" spans="1:5" ht="12.75">
      <c r="A57" s="34">
        <f>Sheet1!A57</f>
        <v>42</v>
      </c>
      <c r="B57" s="34">
        <f>Sheet1!B57</f>
        <v>51</v>
      </c>
      <c r="C57" s="35">
        <f>Sheet1!C57</f>
        <v>47.4</v>
      </c>
      <c r="D57" s="35" t="str">
        <f>Sheet1!D57</f>
        <v>PASS</v>
      </c>
      <c r="E57" s="34" t="str">
        <f>Sheet1!E57</f>
        <v>M</v>
      </c>
    </row>
    <row r="58" spans="1:5" ht="12.75">
      <c r="A58" s="34">
        <f>Sheet1!A58</f>
        <v>51</v>
      </c>
      <c r="B58" s="34">
        <f>Sheet1!B58</f>
        <v>27</v>
      </c>
      <c r="C58" s="35">
        <f>Sheet1!C58</f>
        <v>36.6</v>
      </c>
      <c r="D58" s="35" t="str">
        <f>Sheet1!D58</f>
        <v>FAIL</v>
      </c>
      <c r="E58" s="34" t="str">
        <f>Sheet1!E58</f>
        <v>F</v>
      </c>
    </row>
    <row r="59" spans="1:5" ht="12.75">
      <c r="A59" s="34">
        <f>Sheet1!A59</f>
        <v>79</v>
      </c>
      <c r="B59" s="34">
        <f>Sheet1!B59</f>
        <v>76</v>
      </c>
      <c r="C59" s="35">
        <f>Sheet1!C59</f>
        <v>77.2</v>
      </c>
      <c r="D59" s="35" t="str">
        <f>Sheet1!D59</f>
        <v>PASS</v>
      </c>
      <c r="E59" s="34" t="str">
        <f>Sheet1!E59</f>
        <v>M</v>
      </c>
    </row>
    <row r="60" spans="1:5" ht="12.75">
      <c r="A60" s="34">
        <f>Sheet1!A60</f>
        <v>65</v>
      </c>
      <c r="B60" s="34">
        <f>Sheet1!B60</f>
        <v>91</v>
      </c>
      <c r="C60" s="35">
        <f>Sheet1!C60</f>
        <v>80.6</v>
      </c>
      <c r="D60" s="35" t="str">
        <f>Sheet1!D60</f>
        <v>PASS</v>
      </c>
      <c r="E60" s="34" t="str">
        <f>Sheet1!E60</f>
        <v>F</v>
      </c>
    </row>
    <row r="61" spans="1:5" ht="12.75">
      <c r="A61" s="34">
        <f>Sheet1!A61</f>
        <v>75</v>
      </c>
      <c r="B61" s="34">
        <f>Sheet1!B61</f>
        <v>80</v>
      </c>
      <c r="C61" s="35">
        <f>Sheet1!C61</f>
        <v>78</v>
      </c>
      <c r="D61" s="35" t="str">
        <f>Sheet1!D61</f>
        <v>PASS</v>
      </c>
      <c r="E61" s="34" t="str">
        <f>Sheet1!E61</f>
        <v>F</v>
      </c>
    </row>
    <row r="62" spans="1:5" ht="12.75">
      <c r="A62" s="34">
        <f>Sheet1!A62</f>
        <v>88</v>
      </c>
      <c r="B62" s="34">
        <f>Sheet1!B62</f>
        <v>22</v>
      </c>
      <c r="C62" s="35">
        <f>Sheet1!C62</f>
        <v>48.400000000000006</v>
      </c>
      <c r="D62" s="35" t="str">
        <f>Sheet1!D62</f>
        <v>FAIL</v>
      </c>
      <c r="E62" s="34" t="str">
        <f>Sheet1!E62</f>
        <v>F</v>
      </c>
    </row>
    <row r="63" spans="1:5" ht="12.75">
      <c r="A63" s="34">
        <f>Sheet1!A63</f>
        <v>98</v>
      </c>
      <c r="B63" s="34">
        <f>Sheet1!B63</f>
        <v>98</v>
      </c>
      <c r="C63" s="35">
        <f>Sheet1!C63</f>
        <v>98</v>
      </c>
      <c r="D63" s="35" t="str">
        <f>Sheet1!D63</f>
        <v>PASS</v>
      </c>
      <c r="E63" s="34" t="str">
        <f>Sheet1!E63</f>
        <v>M</v>
      </c>
    </row>
    <row r="64" spans="1:5" ht="12.75">
      <c r="A64" s="34">
        <f>Sheet1!A64</f>
        <v>99</v>
      </c>
      <c r="B64" s="34">
        <f>Sheet1!B64</f>
        <v>48</v>
      </c>
      <c r="C64" s="35">
        <f>Sheet1!C64</f>
        <v>68.4</v>
      </c>
      <c r="D64" s="35" t="str">
        <f>Sheet1!D64</f>
        <v>PASS</v>
      </c>
      <c r="E64" s="34" t="str">
        <f>Sheet1!E64</f>
        <v>F</v>
      </c>
    </row>
    <row r="65" spans="1:5" ht="12.75">
      <c r="A65" s="34">
        <f>Sheet1!A65</f>
        <v>75</v>
      </c>
      <c r="B65" s="34">
        <f>Sheet1!B65</f>
        <v>8</v>
      </c>
      <c r="C65" s="35">
        <f>Sheet1!C65</f>
        <v>34.8</v>
      </c>
      <c r="D65" s="35" t="str">
        <f>Sheet1!D65</f>
        <v>FAIL</v>
      </c>
      <c r="E65" s="34" t="str">
        <f>Sheet1!E65</f>
        <v>F</v>
      </c>
    </row>
    <row r="66" spans="1:5" ht="12.75">
      <c r="A66" s="34">
        <f>Sheet1!A66</f>
        <v>23</v>
      </c>
      <c r="B66" s="34">
        <f>Sheet1!B66</f>
        <v>0</v>
      </c>
      <c r="C66" s="35">
        <f>Sheet1!C66</f>
        <v>9.200000000000001</v>
      </c>
      <c r="D66" s="35" t="str">
        <f>Sheet1!D66</f>
        <v>FAIL</v>
      </c>
      <c r="E66" s="34" t="str">
        <f>Sheet1!E66</f>
        <v>M</v>
      </c>
    </row>
    <row r="67" spans="1:5" ht="12.75">
      <c r="A67" s="34">
        <f>Sheet1!A67</f>
        <v>26</v>
      </c>
      <c r="B67" s="34">
        <f>Sheet1!B67</f>
        <v>58</v>
      </c>
      <c r="C67" s="35">
        <f>Sheet1!C67</f>
        <v>45.199999999999996</v>
      </c>
      <c r="D67" s="35" t="str">
        <f>Sheet1!D67</f>
        <v>FAIL</v>
      </c>
      <c r="E67" s="34" t="str">
        <f>Sheet1!E67</f>
        <v>F</v>
      </c>
    </row>
    <row r="68" spans="1:5" ht="12.75">
      <c r="A68" s="34">
        <f>Sheet1!A68</f>
        <v>42</v>
      </c>
      <c r="B68" s="34">
        <f>Sheet1!B68</f>
        <v>11</v>
      </c>
      <c r="C68" s="35">
        <f>Sheet1!C68</f>
        <v>23.4</v>
      </c>
      <c r="D68" s="35" t="str">
        <f>Sheet1!D68</f>
        <v>FAIL</v>
      </c>
      <c r="E68" s="34" t="str">
        <f>Sheet1!E68</f>
        <v>F</v>
      </c>
    </row>
    <row r="69" spans="1:5" ht="12.75">
      <c r="A69" s="34">
        <f>Sheet1!A69</f>
        <v>81</v>
      </c>
      <c r="B69" s="34">
        <f>Sheet1!B69</f>
        <v>71</v>
      </c>
      <c r="C69" s="35">
        <f>Sheet1!C69</f>
        <v>75</v>
      </c>
      <c r="D69" s="35" t="str">
        <f>Sheet1!D69</f>
        <v>PASS</v>
      </c>
      <c r="E69" s="34" t="str">
        <f>Sheet1!E69</f>
        <v>M</v>
      </c>
    </row>
  </sheetData>
  <hyperlinks>
    <hyperlink ref="A1" location="CONTENTS!A1" display="CONTENTS"/>
    <hyperlink ref="G27:H27" location="Sheet3!A1" display="PROCEED TO SHEET3"/>
    <hyperlink ref="G27" location="Sheet3!A1" display="PROCEED TO SHEET 3 (Changing the type of statistic calculated in the table)"/>
    <hyperlink ref="G27:K27" location="Sheet3!A1" display="PROCEED TO SHEET 3 (Changing the type of statistic calculated in the table)"/>
    <hyperlink ref="K12" location="'Cross tabs2'!A1" display="Cross tabs 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H26" sqref="H26"/>
    </sheetView>
  </sheetViews>
  <sheetFormatPr defaultColWidth="9.140625" defaultRowHeight="12.75"/>
  <cols>
    <col min="1" max="1" width="13.28125" style="1" customWidth="1"/>
    <col min="2" max="2" width="9.28125" style="1" customWidth="1"/>
    <col min="3" max="3" width="12.7109375" style="1" customWidth="1"/>
    <col min="4" max="4" width="9.7109375" style="1" customWidth="1"/>
    <col min="5" max="5" width="11.140625" style="1" customWidth="1"/>
    <col min="6" max="6" width="10.421875" style="0" customWidth="1"/>
    <col min="7" max="7" width="15.421875" style="0" customWidth="1"/>
    <col min="8" max="9" width="11.00390625" style="0" customWidth="1"/>
    <col min="10" max="10" width="10.57421875" style="0" customWidth="1"/>
    <col min="11" max="11" width="16.7109375" style="0" customWidth="1"/>
    <col min="27" max="27" width="22.28125" style="0" bestFit="1" customWidth="1"/>
    <col min="28" max="30" width="12.00390625" style="0" bestFit="1" customWidth="1"/>
  </cols>
  <sheetData>
    <row r="1" spans="1:7" ht="12.75">
      <c r="A1" s="50" t="s">
        <v>110</v>
      </c>
      <c r="C1" s="56" t="s">
        <v>113</v>
      </c>
      <c r="D1" s="52"/>
      <c r="E1" s="52"/>
      <c r="F1" s="57"/>
      <c r="G1" s="57"/>
    </row>
    <row r="3" spans="2:30" ht="12.75">
      <c r="B3" s="49" t="s">
        <v>105</v>
      </c>
      <c r="C3" s="38"/>
      <c r="D3" s="38"/>
      <c r="E3" s="38"/>
      <c r="F3" s="38"/>
      <c r="G3" s="38"/>
      <c r="AA3" s="4" t="s">
        <v>12</v>
      </c>
      <c r="AB3" s="4" t="s">
        <v>3</v>
      </c>
      <c r="AC3" s="5"/>
      <c r="AD3" s="6"/>
    </row>
    <row r="4" spans="1:30" ht="12.75">
      <c r="A4" s="3"/>
      <c r="B4" s="46" t="s">
        <v>50</v>
      </c>
      <c r="C4" s="41"/>
      <c r="D4" s="41"/>
      <c r="E4" s="41"/>
      <c r="F4" s="38"/>
      <c r="G4" s="38"/>
      <c r="H4" s="38"/>
      <c r="I4" s="38"/>
      <c r="J4" s="38"/>
      <c r="K4" s="38"/>
      <c r="AA4" s="4" t="s">
        <v>6</v>
      </c>
      <c r="AB4" s="7" t="s">
        <v>5</v>
      </c>
      <c r="AC4" s="8" t="s">
        <v>4</v>
      </c>
      <c r="AD4" s="9" t="s">
        <v>11</v>
      </c>
    </row>
    <row r="5" spans="2:30" ht="12.75">
      <c r="B5" s="46" t="s">
        <v>51</v>
      </c>
      <c r="C5" s="41"/>
      <c r="D5" s="41"/>
      <c r="E5" s="41"/>
      <c r="F5" s="38"/>
      <c r="G5" s="38"/>
      <c r="H5" s="38"/>
      <c r="I5" s="38"/>
      <c r="J5" s="38"/>
      <c r="K5" s="38"/>
      <c r="AA5" s="7" t="s">
        <v>8</v>
      </c>
      <c r="AB5" s="10">
        <v>38.8</v>
      </c>
      <c r="AC5" s="11">
        <v>71.17333333333335</v>
      </c>
      <c r="AD5" s="12">
        <v>55.544827586206885</v>
      </c>
    </row>
    <row r="6" spans="2:30" ht="12.75">
      <c r="B6" s="48" t="s">
        <v>52</v>
      </c>
      <c r="C6" s="41"/>
      <c r="D6" s="41"/>
      <c r="E6" s="41"/>
      <c r="F6" s="38"/>
      <c r="G6" s="38"/>
      <c r="H6" s="38"/>
      <c r="I6" s="38"/>
      <c r="J6" s="38"/>
      <c r="K6" s="38"/>
      <c r="AA6" s="13" t="s">
        <v>7</v>
      </c>
      <c r="AB6" s="14">
        <v>35.68</v>
      </c>
      <c r="AC6" s="15">
        <v>74.49090909090908</v>
      </c>
      <c r="AD6" s="16">
        <v>56.00952380952381</v>
      </c>
    </row>
    <row r="7" spans="2:30" ht="12.75">
      <c r="B7" s="46" t="s">
        <v>53</v>
      </c>
      <c r="C7" s="41"/>
      <c r="D7" s="41"/>
      <c r="E7" s="41"/>
      <c r="F7" s="38"/>
      <c r="G7" s="38"/>
      <c r="H7" s="38"/>
      <c r="I7" s="38"/>
      <c r="J7" s="38"/>
      <c r="K7" s="38"/>
      <c r="AA7" s="17" t="s">
        <v>11</v>
      </c>
      <c r="AB7" s="18">
        <v>37.5</v>
      </c>
      <c r="AC7" s="19">
        <v>72.57692307692308</v>
      </c>
      <c r="AD7" s="20">
        <v>55.74</v>
      </c>
    </row>
    <row r="8" spans="2:11" ht="12.75">
      <c r="B8" s="46" t="s">
        <v>54</v>
      </c>
      <c r="C8" s="41"/>
      <c r="D8" s="41"/>
      <c r="E8" s="41"/>
      <c r="F8" s="38"/>
      <c r="G8" s="38"/>
      <c r="H8" s="38"/>
      <c r="I8" s="38"/>
      <c r="J8" s="38"/>
      <c r="K8" s="38"/>
    </row>
    <row r="9" spans="2:29" ht="12.75">
      <c r="B9" s="46" t="s">
        <v>88</v>
      </c>
      <c r="C9" s="41"/>
      <c r="D9" s="41"/>
      <c r="E9" s="41"/>
      <c r="F9" s="38"/>
      <c r="G9" s="38"/>
      <c r="H9" s="38"/>
      <c r="I9" s="38"/>
      <c r="J9" s="38"/>
      <c r="K9" s="38"/>
      <c r="AB9">
        <f>IF(H21=AB5,1,0)</f>
        <v>0</v>
      </c>
      <c r="AC9">
        <f>IF(I21=AC5,1,0)</f>
        <v>0</v>
      </c>
    </row>
    <row r="10" spans="2:29" ht="12.75">
      <c r="B10" s="46" t="s">
        <v>89</v>
      </c>
      <c r="C10" s="41"/>
      <c r="D10" s="41"/>
      <c r="E10" s="41"/>
      <c r="F10" s="38"/>
      <c r="G10" s="38"/>
      <c r="H10" s="38"/>
      <c r="I10" s="38"/>
      <c r="J10" s="38"/>
      <c r="K10" s="38"/>
      <c r="AB10">
        <f>IF(H22=AB6,1,0)</f>
        <v>0</v>
      </c>
      <c r="AC10">
        <f>IF(I22=AC6,1,0)</f>
        <v>0</v>
      </c>
    </row>
    <row r="11" spans="2:11" ht="12.75">
      <c r="B11" s="46" t="s">
        <v>90</v>
      </c>
      <c r="C11" s="41"/>
      <c r="D11" s="41"/>
      <c r="E11" s="41"/>
      <c r="F11" s="38"/>
      <c r="G11" s="38"/>
      <c r="H11" s="38"/>
      <c r="I11" s="38"/>
      <c r="J11" s="38"/>
      <c r="K11" s="38"/>
    </row>
    <row r="12" spans="2:28" ht="12.75">
      <c r="B12" s="46" t="s">
        <v>86</v>
      </c>
      <c r="C12" s="41"/>
      <c r="D12" s="41"/>
      <c r="E12" s="41"/>
      <c r="F12" s="38"/>
      <c r="G12" s="38"/>
      <c r="H12" s="38"/>
      <c r="I12" s="38"/>
      <c r="J12" s="42"/>
      <c r="K12" s="38"/>
      <c r="AB12" t="str">
        <f>IF(SUM(AB9:AC10)=4,"CORRECT","")</f>
        <v/>
      </c>
    </row>
    <row r="13" spans="2:11" ht="12.75">
      <c r="B13" s="46" t="s">
        <v>55</v>
      </c>
      <c r="C13" s="41"/>
      <c r="D13" s="41"/>
      <c r="E13" s="41"/>
      <c r="F13" s="38"/>
      <c r="G13" s="38"/>
      <c r="H13" s="38"/>
      <c r="I13" s="38"/>
      <c r="J13" s="38"/>
      <c r="K13" s="38"/>
    </row>
    <row r="14" spans="2:11" ht="12.75">
      <c r="B14" s="46" t="s">
        <v>137</v>
      </c>
      <c r="C14" s="41"/>
      <c r="D14" s="41"/>
      <c r="E14" s="41"/>
      <c r="F14" s="38"/>
      <c r="G14" s="38"/>
      <c r="H14" s="38"/>
      <c r="I14" s="38"/>
      <c r="J14" s="38"/>
      <c r="K14" s="38"/>
    </row>
    <row r="15" spans="2:11" ht="12.75">
      <c r="B15" s="46" t="s">
        <v>138</v>
      </c>
      <c r="C15" s="41"/>
      <c r="D15" s="41"/>
      <c r="E15" s="41"/>
      <c r="F15" s="38"/>
      <c r="G15" s="38"/>
      <c r="H15" s="38"/>
      <c r="I15" s="38"/>
      <c r="J15" s="38"/>
      <c r="K15" s="38"/>
    </row>
    <row r="16" spans="2:11" ht="12.75">
      <c r="B16" s="46" t="s">
        <v>56</v>
      </c>
      <c r="C16" s="41"/>
      <c r="D16" s="41"/>
      <c r="E16" s="41"/>
      <c r="F16" s="38"/>
      <c r="G16" s="38"/>
      <c r="H16" s="38"/>
      <c r="I16" s="50" t="s">
        <v>126</v>
      </c>
      <c r="J16" s="38"/>
      <c r="K16" s="42"/>
    </row>
    <row r="17" ht="12.75">
      <c r="G17" s="22"/>
    </row>
    <row r="19" spans="1:10" ht="12.75">
      <c r="A19" s="34" t="s">
        <v>0</v>
      </c>
      <c r="B19" s="34" t="s">
        <v>1</v>
      </c>
      <c r="C19" s="35" t="s">
        <v>2</v>
      </c>
      <c r="D19" s="35" t="s">
        <v>3</v>
      </c>
      <c r="E19" s="34" t="s">
        <v>6</v>
      </c>
      <c r="G19" s="4" t="s">
        <v>10</v>
      </c>
      <c r="H19" s="4" t="s">
        <v>3</v>
      </c>
      <c r="I19" s="5"/>
      <c r="J19" s="6"/>
    </row>
    <row r="20" spans="1:10" ht="12.75">
      <c r="A20" s="34">
        <f>Sheet2!A20</f>
        <v>57</v>
      </c>
      <c r="B20" s="34">
        <f>Sheet2!B20</f>
        <v>38</v>
      </c>
      <c r="C20" s="35">
        <f>Sheet2!C20</f>
        <v>45.6</v>
      </c>
      <c r="D20" s="35" t="str">
        <f>Sheet2!D20</f>
        <v>PASS</v>
      </c>
      <c r="E20" s="34" t="str">
        <f>Sheet2!E20</f>
        <v>M</v>
      </c>
      <c r="G20" s="4" t="s">
        <v>6</v>
      </c>
      <c r="H20" s="7" t="s">
        <v>5</v>
      </c>
      <c r="I20" s="8" t="s">
        <v>4</v>
      </c>
      <c r="J20" s="9" t="s">
        <v>11</v>
      </c>
    </row>
    <row r="21" spans="1:10" ht="12.75">
      <c r="A21" s="34">
        <f>Sheet2!A21</f>
        <v>50</v>
      </c>
      <c r="B21" s="34">
        <f>Sheet2!B21</f>
        <v>34</v>
      </c>
      <c r="C21" s="35">
        <f>Sheet2!C21</f>
        <v>40.4</v>
      </c>
      <c r="D21" s="35" t="str">
        <f>Sheet2!D21</f>
        <v>FAIL</v>
      </c>
      <c r="E21" s="34" t="str">
        <f>Sheet2!E21</f>
        <v>M</v>
      </c>
      <c r="G21" s="7" t="s">
        <v>8</v>
      </c>
      <c r="H21" s="10">
        <v>14</v>
      </c>
      <c r="I21" s="11">
        <v>15</v>
      </c>
      <c r="J21" s="12">
        <v>29</v>
      </c>
    </row>
    <row r="22" spans="1:10" ht="12.75">
      <c r="A22" s="34">
        <f>Sheet2!A22</f>
        <v>36</v>
      </c>
      <c r="B22" s="34">
        <f>Sheet2!B22</f>
        <v>69</v>
      </c>
      <c r="C22" s="35">
        <f>Sheet2!C22</f>
        <v>55.8</v>
      </c>
      <c r="D22" s="35" t="str">
        <f>Sheet2!D22</f>
        <v>PASS</v>
      </c>
      <c r="E22" s="34" t="str">
        <f>Sheet2!E22</f>
        <v>F</v>
      </c>
      <c r="G22" s="13" t="s">
        <v>7</v>
      </c>
      <c r="H22" s="14">
        <v>10</v>
      </c>
      <c r="I22" s="15">
        <v>11</v>
      </c>
      <c r="J22" s="16">
        <v>21</v>
      </c>
    </row>
    <row r="23" spans="1:10" ht="12.75">
      <c r="A23" s="34">
        <f>Sheet2!A23</f>
        <v>47</v>
      </c>
      <c r="B23" s="34">
        <f>Sheet2!B23</f>
        <v>83</v>
      </c>
      <c r="C23" s="35">
        <f>Sheet2!C23</f>
        <v>68.6</v>
      </c>
      <c r="D23" s="35" t="str">
        <f>Sheet2!D23</f>
        <v>PASS</v>
      </c>
      <c r="E23" s="34" t="str">
        <f>Sheet2!E23</f>
        <v>M</v>
      </c>
      <c r="G23" s="17" t="s">
        <v>11</v>
      </c>
      <c r="H23" s="18">
        <v>24</v>
      </c>
      <c r="I23" s="19">
        <v>26</v>
      </c>
      <c r="J23" s="20">
        <v>50</v>
      </c>
    </row>
    <row r="24" spans="1:5" ht="12.75">
      <c r="A24" s="34">
        <f>Sheet2!A24</f>
        <v>97</v>
      </c>
      <c r="B24" s="34">
        <f>Sheet2!B24</f>
        <v>66</v>
      </c>
      <c r="C24" s="35">
        <f>Sheet2!C24</f>
        <v>78.4</v>
      </c>
      <c r="D24" s="35" t="str">
        <f>Sheet2!D24</f>
        <v>PASS</v>
      </c>
      <c r="E24" s="34" t="str">
        <f>Sheet2!E24</f>
        <v>F</v>
      </c>
    </row>
    <row r="25" spans="1:5" ht="12.75">
      <c r="A25" s="34">
        <f>Sheet2!A25</f>
        <v>92</v>
      </c>
      <c r="B25" s="34">
        <f>Sheet2!B25</f>
        <v>88</v>
      </c>
      <c r="C25" s="35">
        <f>Sheet2!C25</f>
        <v>89.6</v>
      </c>
      <c r="D25" s="35" t="str">
        <f>Sheet2!D25</f>
        <v>PASS</v>
      </c>
      <c r="E25" s="34" t="str">
        <f>Sheet2!E25</f>
        <v>F</v>
      </c>
    </row>
    <row r="26" spans="1:10" ht="12.75">
      <c r="A26" s="34">
        <f>Sheet2!A26</f>
        <v>97</v>
      </c>
      <c r="B26" s="34">
        <f>Sheet2!B26</f>
        <v>90</v>
      </c>
      <c r="C26" s="35">
        <f>Sheet2!C26</f>
        <v>92.80000000000001</v>
      </c>
      <c r="D26" s="35" t="str">
        <f>Sheet2!D26</f>
        <v>PASS</v>
      </c>
      <c r="E26" s="34" t="str">
        <f>Sheet2!E26</f>
        <v>F</v>
      </c>
      <c r="G26" s="59" t="s">
        <v>133</v>
      </c>
      <c r="H26" s="59"/>
      <c r="I26" s="59"/>
      <c r="J26" s="57"/>
    </row>
    <row r="27" spans="1:5" ht="12.75">
      <c r="A27" s="34">
        <f>Sheet2!A27</f>
        <v>4</v>
      </c>
      <c r="B27" s="34">
        <f>Sheet2!B27</f>
        <v>46</v>
      </c>
      <c r="C27" s="35">
        <f>Sheet2!C27</f>
        <v>29.2</v>
      </c>
      <c r="D27" s="35" t="str">
        <f>Sheet2!D27</f>
        <v>FAIL</v>
      </c>
      <c r="E27" s="34" t="str">
        <f>Sheet2!E27</f>
        <v>M</v>
      </c>
    </row>
    <row r="28" spans="1:5" ht="12.75">
      <c r="A28" s="34">
        <f>Sheet2!A28</f>
        <v>6</v>
      </c>
      <c r="B28" s="34">
        <f>Sheet2!B28</f>
        <v>52</v>
      </c>
      <c r="C28" s="35">
        <f>Sheet2!C28</f>
        <v>33.6</v>
      </c>
      <c r="D28" s="35" t="str">
        <f>Sheet2!D28</f>
        <v>FAIL</v>
      </c>
      <c r="E28" s="34" t="str">
        <f>Sheet2!E28</f>
        <v>M</v>
      </c>
    </row>
    <row r="29" spans="1:5" ht="12.75">
      <c r="A29" s="34">
        <f>Sheet2!A29</f>
        <v>81</v>
      </c>
      <c r="B29" s="34">
        <f>Sheet2!B29</f>
        <v>70</v>
      </c>
      <c r="C29" s="35">
        <f>Sheet2!C29</f>
        <v>74.4</v>
      </c>
      <c r="D29" s="35" t="str">
        <f>Sheet2!D29</f>
        <v>PASS</v>
      </c>
      <c r="E29" s="34" t="str">
        <f>Sheet2!E29</f>
        <v>F</v>
      </c>
    </row>
    <row r="30" spans="1:5" ht="12.75">
      <c r="A30" s="34">
        <f>Sheet2!A30</f>
        <v>24</v>
      </c>
      <c r="B30" s="34">
        <f>Sheet2!B30</f>
        <v>90</v>
      </c>
      <c r="C30" s="35">
        <f>Sheet2!C30</f>
        <v>63.6</v>
      </c>
      <c r="D30" s="35" t="str">
        <f>Sheet2!D30</f>
        <v>FAIL</v>
      </c>
      <c r="E30" s="34" t="str">
        <f>Sheet2!E30</f>
        <v>M</v>
      </c>
    </row>
    <row r="31" spans="1:5" ht="12.75">
      <c r="A31" s="34">
        <f>Sheet2!A31</f>
        <v>37</v>
      </c>
      <c r="B31" s="34">
        <f>Sheet2!B31</f>
        <v>6</v>
      </c>
      <c r="C31" s="35">
        <f>Sheet2!C31</f>
        <v>18.4</v>
      </c>
      <c r="D31" s="35" t="str">
        <f>Sheet2!D31</f>
        <v>FAIL</v>
      </c>
      <c r="E31" s="34" t="str">
        <f>Sheet2!E31</f>
        <v>F</v>
      </c>
    </row>
    <row r="32" spans="1:5" ht="12.75">
      <c r="A32" s="34">
        <f>Sheet2!A32</f>
        <v>96</v>
      </c>
      <c r="B32" s="34">
        <f>Sheet2!B32</f>
        <v>88</v>
      </c>
      <c r="C32" s="35">
        <f>Sheet2!C32</f>
        <v>91.2</v>
      </c>
      <c r="D32" s="35" t="str">
        <f>Sheet2!D32</f>
        <v>PASS</v>
      </c>
      <c r="E32" s="34" t="str">
        <f>Sheet2!E32</f>
        <v>M</v>
      </c>
    </row>
    <row r="33" spans="1:5" ht="12.75">
      <c r="A33" s="34">
        <f>Sheet2!A33</f>
        <v>70</v>
      </c>
      <c r="B33" s="34">
        <f>Sheet2!B33</f>
        <v>44</v>
      </c>
      <c r="C33" s="35">
        <f>Sheet2!C33</f>
        <v>54.4</v>
      </c>
      <c r="D33" s="35" t="str">
        <f>Sheet2!D33</f>
        <v>PASS</v>
      </c>
      <c r="E33" s="34" t="str">
        <f>Sheet2!E33</f>
        <v>F</v>
      </c>
    </row>
    <row r="34" spans="1:5" ht="12.75">
      <c r="A34" s="34">
        <f>Sheet2!A34</f>
        <v>52</v>
      </c>
      <c r="B34" s="34">
        <f>Sheet2!B34</f>
        <v>11</v>
      </c>
      <c r="C34" s="35">
        <f>Sheet2!C34</f>
        <v>27.4</v>
      </c>
      <c r="D34" s="35" t="str">
        <f>Sheet2!D34</f>
        <v>FAIL</v>
      </c>
      <c r="E34" s="34" t="str">
        <f>Sheet2!E34</f>
        <v>F</v>
      </c>
    </row>
    <row r="35" spans="1:5" ht="12.75">
      <c r="A35" s="34">
        <f>Sheet2!A35</f>
        <v>46</v>
      </c>
      <c r="B35" s="34">
        <f>Sheet2!B35</f>
        <v>2</v>
      </c>
      <c r="C35" s="35">
        <f>Sheet2!C35</f>
        <v>19.6</v>
      </c>
      <c r="D35" s="35" t="str">
        <f>Sheet2!D35</f>
        <v>FAIL</v>
      </c>
      <c r="E35" s="34" t="str">
        <f>Sheet2!E35</f>
        <v>F</v>
      </c>
    </row>
    <row r="36" spans="1:5" ht="12.75">
      <c r="A36" s="34">
        <f>Sheet2!A36</f>
        <v>93</v>
      </c>
      <c r="B36" s="34">
        <f>Sheet2!B36</f>
        <v>63</v>
      </c>
      <c r="C36" s="35">
        <f>Sheet2!C36</f>
        <v>75</v>
      </c>
      <c r="D36" s="35" t="str">
        <f>Sheet2!D36</f>
        <v>PASS</v>
      </c>
      <c r="E36" s="34" t="str">
        <f>Sheet2!E36</f>
        <v>M</v>
      </c>
    </row>
    <row r="37" spans="1:5" ht="12.75">
      <c r="A37" s="34">
        <f>Sheet2!A37</f>
        <v>7</v>
      </c>
      <c r="B37" s="34">
        <f>Sheet2!B37</f>
        <v>83</v>
      </c>
      <c r="C37" s="35">
        <f>Sheet2!C37</f>
        <v>52.599999999999994</v>
      </c>
      <c r="D37" s="35" t="str">
        <f>Sheet2!D37</f>
        <v>FAIL</v>
      </c>
      <c r="E37" s="34" t="str">
        <f>Sheet2!E37</f>
        <v>F</v>
      </c>
    </row>
    <row r="38" spans="1:5" ht="12.75">
      <c r="A38" s="34">
        <f>Sheet2!A38</f>
        <v>66</v>
      </c>
      <c r="B38" s="34">
        <f>Sheet2!B38</f>
        <v>46</v>
      </c>
      <c r="C38" s="35">
        <f>Sheet2!C38</f>
        <v>54</v>
      </c>
      <c r="D38" s="35" t="str">
        <f>Sheet2!D38</f>
        <v>PASS</v>
      </c>
      <c r="E38" s="34" t="str">
        <f>Sheet2!E38</f>
        <v>F</v>
      </c>
    </row>
    <row r="39" spans="1:5" ht="12.75">
      <c r="A39" s="34">
        <f>Sheet2!A39</f>
        <v>94</v>
      </c>
      <c r="B39" s="34">
        <f>Sheet2!B39</f>
        <v>11</v>
      </c>
      <c r="C39" s="35">
        <f>Sheet2!C39</f>
        <v>44.2</v>
      </c>
      <c r="D39" s="35" t="str">
        <f>Sheet2!D39</f>
        <v>FAIL</v>
      </c>
      <c r="E39" s="34" t="str">
        <f>Sheet2!E39</f>
        <v>F</v>
      </c>
    </row>
    <row r="40" spans="1:5" ht="12.75">
      <c r="A40" s="34">
        <f>Sheet2!A40</f>
        <v>71</v>
      </c>
      <c r="B40" s="34">
        <f>Sheet2!B40</f>
        <v>50</v>
      </c>
      <c r="C40" s="35">
        <f>Sheet2!C40</f>
        <v>58.400000000000006</v>
      </c>
      <c r="D40" s="35" t="str">
        <f>Sheet2!D40</f>
        <v>PASS</v>
      </c>
      <c r="E40" s="34" t="str">
        <f>Sheet2!E40</f>
        <v>M</v>
      </c>
    </row>
    <row r="41" spans="1:5" ht="12.75">
      <c r="A41" s="34">
        <f>Sheet2!A41</f>
        <v>85</v>
      </c>
      <c r="B41" s="34">
        <f>Sheet2!B41</f>
        <v>91</v>
      </c>
      <c r="C41" s="35">
        <f>Sheet2!C41</f>
        <v>88.6</v>
      </c>
      <c r="D41" s="35" t="str">
        <f>Sheet2!D41</f>
        <v>PASS</v>
      </c>
      <c r="E41" s="34" t="str">
        <f>Sheet2!E41</f>
        <v>F</v>
      </c>
    </row>
    <row r="42" spans="1:5" ht="12.75">
      <c r="A42" s="34">
        <f>Sheet2!A42</f>
        <v>95</v>
      </c>
      <c r="B42" s="34">
        <f>Sheet2!B42</f>
        <v>91</v>
      </c>
      <c r="C42" s="35">
        <f>Sheet2!C42</f>
        <v>92.6</v>
      </c>
      <c r="D42" s="35" t="str">
        <f>Sheet2!D42</f>
        <v>PASS</v>
      </c>
      <c r="E42" s="34" t="str">
        <f>Sheet2!E42</f>
        <v>M</v>
      </c>
    </row>
    <row r="43" spans="1:5" ht="12.75">
      <c r="A43" s="34">
        <f>Sheet2!A43</f>
        <v>0</v>
      </c>
      <c r="B43" s="34">
        <f>Sheet2!B43</f>
        <v>56</v>
      </c>
      <c r="C43" s="35">
        <f>Sheet2!C43</f>
        <v>33.6</v>
      </c>
      <c r="D43" s="35" t="str">
        <f>Sheet2!D43</f>
        <v>FAIL</v>
      </c>
      <c r="E43" s="34" t="str">
        <f>Sheet2!E43</f>
        <v>M</v>
      </c>
    </row>
    <row r="44" spans="1:5" ht="12.75">
      <c r="A44" s="34">
        <f>Sheet2!A44</f>
        <v>82</v>
      </c>
      <c r="B44" s="34">
        <f>Sheet2!B44</f>
        <v>57</v>
      </c>
      <c r="C44" s="35">
        <f>Sheet2!C44</f>
        <v>67</v>
      </c>
      <c r="D44" s="35" t="str">
        <f>Sheet2!D44</f>
        <v>PASS</v>
      </c>
      <c r="E44" s="34" t="str">
        <f>Sheet2!E44</f>
        <v>F</v>
      </c>
    </row>
    <row r="45" spans="1:5" ht="12.75">
      <c r="A45" s="34">
        <f>Sheet2!A45</f>
        <v>12</v>
      </c>
      <c r="B45" s="34">
        <f>Sheet2!B45</f>
        <v>95</v>
      </c>
      <c r="C45" s="35">
        <f>Sheet2!C45</f>
        <v>61.8</v>
      </c>
      <c r="D45" s="35" t="str">
        <f>Sheet2!D45</f>
        <v>FAIL</v>
      </c>
      <c r="E45" s="34" t="str">
        <f>Sheet2!E45</f>
        <v>F</v>
      </c>
    </row>
    <row r="46" spans="1:5" ht="12.75">
      <c r="A46" s="34">
        <f>Sheet2!A46</f>
        <v>97</v>
      </c>
      <c r="B46" s="34">
        <f>Sheet2!B46</f>
        <v>55</v>
      </c>
      <c r="C46" s="35">
        <f>Sheet2!C46</f>
        <v>71.80000000000001</v>
      </c>
      <c r="D46" s="35" t="str">
        <f>Sheet2!D46</f>
        <v>PASS</v>
      </c>
      <c r="E46" s="34" t="str">
        <f>Sheet2!E46</f>
        <v>F</v>
      </c>
    </row>
    <row r="47" spans="1:5" ht="12.75">
      <c r="A47" s="34">
        <f>Sheet2!A47</f>
        <v>11</v>
      </c>
      <c r="B47" s="34">
        <f>Sheet2!B47</f>
        <v>16</v>
      </c>
      <c r="C47" s="35">
        <f>Sheet2!C47</f>
        <v>14</v>
      </c>
      <c r="D47" s="35" t="str">
        <f>Sheet2!D47</f>
        <v>FAIL</v>
      </c>
      <c r="E47" s="34" t="str">
        <f>Sheet2!E47</f>
        <v>M</v>
      </c>
    </row>
    <row r="48" spans="1:5" ht="12.75">
      <c r="A48" s="34">
        <f>Sheet2!A48</f>
        <v>82</v>
      </c>
      <c r="B48" s="34">
        <f>Sheet2!B48</f>
        <v>53</v>
      </c>
      <c r="C48" s="35">
        <f>Sheet2!C48</f>
        <v>64.6</v>
      </c>
      <c r="D48" s="35" t="str">
        <f>Sheet2!D48</f>
        <v>PASS</v>
      </c>
      <c r="E48" s="34" t="str">
        <f>Sheet2!E48</f>
        <v>F</v>
      </c>
    </row>
    <row r="49" spans="1:5" ht="12.75">
      <c r="A49" s="34">
        <f>Sheet2!A49</f>
        <v>29</v>
      </c>
      <c r="B49" s="34">
        <f>Sheet2!B49</f>
        <v>19</v>
      </c>
      <c r="C49" s="35">
        <f>Sheet2!C49</f>
        <v>23</v>
      </c>
      <c r="D49" s="35" t="str">
        <f>Sheet2!D49</f>
        <v>FAIL</v>
      </c>
      <c r="E49" s="34" t="str">
        <f>Sheet2!E49</f>
        <v>M</v>
      </c>
    </row>
    <row r="50" spans="1:5" ht="12.75">
      <c r="A50" s="34">
        <f>Sheet2!A50</f>
        <v>3</v>
      </c>
      <c r="B50" s="34">
        <f>Sheet2!B50</f>
        <v>98</v>
      </c>
      <c r="C50" s="35">
        <f>Sheet2!C50</f>
        <v>60</v>
      </c>
      <c r="D50" s="35" t="str">
        <f>Sheet2!D50</f>
        <v>FAIL</v>
      </c>
      <c r="E50" s="34" t="str">
        <f>Sheet2!E50</f>
        <v>F</v>
      </c>
    </row>
    <row r="51" spans="1:5" ht="12.75">
      <c r="A51" s="34">
        <f>Sheet2!A51</f>
        <v>91</v>
      </c>
      <c r="B51" s="34">
        <f>Sheet2!B51</f>
        <v>90</v>
      </c>
      <c r="C51" s="35">
        <f>Sheet2!C51</f>
        <v>90.4</v>
      </c>
      <c r="D51" s="35" t="str">
        <f>Sheet2!D51</f>
        <v>PASS</v>
      </c>
      <c r="E51" s="34" t="str">
        <f>Sheet2!E51</f>
        <v>M</v>
      </c>
    </row>
    <row r="52" spans="1:5" ht="12.75">
      <c r="A52" s="34">
        <f>Sheet2!A52</f>
        <v>34</v>
      </c>
      <c r="B52" s="34">
        <f>Sheet2!B52</f>
        <v>86</v>
      </c>
      <c r="C52" s="35">
        <f>Sheet2!C52</f>
        <v>65.2</v>
      </c>
      <c r="D52" s="35" t="str">
        <f>Sheet2!D52</f>
        <v>FAIL</v>
      </c>
      <c r="E52" s="34" t="str">
        <f>Sheet2!E52</f>
        <v>M</v>
      </c>
    </row>
    <row r="53" spans="1:5" ht="12.75">
      <c r="A53" s="34">
        <f>Sheet2!A53</f>
        <v>15</v>
      </c>
      <c r="B53" s="34">
        <f>Sheet2!B53</f>
        <v>38</v>
      </c>
      <c r="C53" s="35">
        <f>Sheet2!C53</f>
        <v>28.8</v>
      </c>
      <c r="D53" s="35" t="str">
        <f>Sheet2!D53</f>
        <v>FAIL</v>
      </c>
      <c r="E53" s="34" t="str">
        <f>Sheet2!E53</f>
        <v>F</v>
      </c>
    </row>
    <row r="54" spans="1:5" ht="12.75">
      <c r="A54" s="34">
        <f>Sheet2!A54</f>
        <v>54</v>
      </c>
      <c r="B54" s="34">
        <f>Sheet2!B54</f>
        <v>34</v>
      </c>
      <c r="C54" s="35">
        <f>Sheet2!C54</f>
        <v>42</v>
      </c>
      <c r="D54" s="35" t="str">
        <f>Sheet2!D54</f>
        <v>FAIL</v>
      </c>
      <c r="E54" s="34" t="str">
        <f>Sheet2!E54</f>
        <v>F</v>
      </c>
    </row>
    <row r="55" spans="1:5" ht="12.75">
      <c r="A55" s="34">
        <f>Sheet2!A55</f>
        <v>39</v>
      </c>
      <c r="B55" s="34">
        <f>Sheet2!B55</f>
        <v>56</v>
      </c>
      <c r="C55" s="35">
        <f>Sheet2!C55</f>
        <v>49.2</v>
      </c>
      <c r="D55" s="35" t="str">
        <f>Sheet2!D55</f>
        <v>PASS</v>
      </c>
      <c r="E55" s="34" t="str">
        <f>Sheet2!E55</f>
        <v>F</v>
      </c>
    </row>
    <row r="56" spans="1:5" ht="12.75">
      <c r="A56" s="34">
        <f>Sheet2!A56</f>
        <v>96</v>
      </c>
      <c r="B56" s="34">
        <f>Sheet2!B56</f>
        <v>11</v>
      </c>
      <c r="C56" s="35">
        <f>Sheet2!C56</f>
        <v>45.00000000000001</v>
      </c>
      <c r="D56" s="35" t="str">
        <f>Sheet2!D56</f>
        <v>FAIL</v>
      </c>
      <c r="E56" s="34" t="str">
        <f>Sheet2!E56</f>
        <v>M</v>
      </c>
    </row>
    <row r="57" spans="1:5" ht="12.75">
      <c r="A57" s="34">
        <f>Sheet2!A57</f>
        <v>42</v>
      </c>
      <c r="B57" s="34">
        <f>Sheet2!B57</f>
        <v>51</v>
      </c>
      <c r="C57" s="35">
        <f>Sheet2!C57</f>
        <v>47.4</v>
      </c>
      <c r="D57" s="35" t="str">
        <f>Sheet2!D57</f>
        <v>PASS</v>
      </c>
      <c r="E57" s="34" t="str">
        <f>Sheet2!E57</f>
        <v>M</v>
      </c>
    </row>
    <row r="58" spans="1:5" ht="12.75">
      <c r="A58" s="34">
        <f>Sheet2!A58</f>
        <v>51</v>
      </c>
      <c r="B58" s="34">
        <f>Sheet2!B58</f>
        <v>27</v>
      </c>
      <c r="C58" s="35">
        <f>Sheet2!C58</f>
        <v>36.6</v>
      </c>
      <c r="D58" s="35" t="str">
        <f>Sheet2!D58</f>
        <v>FAIL</v>
      </c>
      <c r="E58" s="34" t="str">
        <f>Sheet2!E58</f>
        <v>F</v>
      </c>
    </row>
    <row r="59" spans="1:5" ht="12.75">
      <c r="A59" s="34">
        <f>Sheet2!A59</f>
        <v>79</v>
      </c>
      <c r="B59" s="34">
        <f>Sheet2!B59</f>
        <v>76</v>
      </c>
      <c r="C59" s="35">
        <f>Sheet2!C59</f>
        <v>77.2</v>
      </c>
      <c r="D59" s="35" t="str">
        <f>Sheet2!D59</f>
        <v>PASS</v>
      </c>
      <c r="E59" s="34" t="str">
        <f>Sheet2!E59</f>
        <v>M</v>
      </c>
    </row>
    <row r="60" spans="1:5" ht="12.75">
      <c r="A60" s="34">
        <f>Sheet2!A60</f>
        <v>65</v>
      </c>
      <c r="B60" s="34">
        <f>Sheet2!B60</f>
        <v>91</v>
      </c>
      <c r="C60" s="35">
        <f>Sheet2!C60</f>
        <v>80.6</v>
      </c>
      <c r="D60" s="35" t="str">
        <f>Sheet2!D60</f>
        <v>PASS</v>
      </c>
      <c r="E60" s="34" t="str">
        <f>Sheet2!E60</f>
        <v>F</v>
      </c>
    </row>
    <row r="61" spans="1:5" ht="12.75">
      <c r="A61" s="34">
        <f>Sheet2!A61</f>
        <v>75</v>
      </c>
      <c r="B61" s="34">
        <f>Sheet2!B61</f>
        <v>80</v>
      </c>
      <c r="C61" s="35">
        <f>Sheet2!C61</f>
        <v>78</v>
      </c>
      <c r="D61" s="35" t="str">
        <f>Sheet2!D61</f>
        <v>PASS</v>
      </c>
      <c r="E61" s="34" t="str">
        <f>Sheet2!E61</f>
        <v>F</v>
      </c>
    </row>
    <row r="62" spans="1:5" ht="12.75">
      <c r="A62" s="34">
        <f>Sheet2!A62</f>
        <v>88</v>
      </c>
      <c r="B62" s="34">
        <f>Sheet2!B62</f>
        <v>22</v>
      </c>
      <c r="C62" s="35">
        <f>Sheet2!C62</f>
        <v>48.400000000000006</v>
      </c>
      <c r="D62" s="35" t="str">
        <f>Sheet2!D62</f>
        <v>FAIL</v>
      </c>
      <c r="E62" s="34" t="str">
        <f>Sheet2!E62</f>
        <v>F</v>
      </c>
    </row>
    <row r="63" spans="1:5" ht="12.75">
      <c r="A63" s="34">
        <f>Sheet2!A63</f>
        <v>98</v>
      </c>
      <c r="B63" s="34">
        <f>Sheet2!B63</f>
        <v>98</v>
      </c>
      <c r="C63" s="35">
        <f>Sheet2!C63</f>
        <v>98</v>
      </c>
      <c r="D63" s="35" t="str">
        <f>Sheet2!D63</f>
        <v>PASS</v>
      </c>
      <c r="E63" s="34" t="str">
        <f>Sheet2!E63</f>
        <v>M</v>
      </c>
    </row>
    <row r="64" spans="1:5" ht="12.75">
      <c r="A64" s="34">
        <f>Sheet2!A64</f>
        <v>99</v>
      </c>
      <c r="B64" s="34">
        <f>Sheet2!B64</f>
        <v>48</v>
      </c>
      <c r="C64" s="35">
        <f>Sheet2!C64</f>
        <v>68.4</v>
      </c>
      <c r="D64" s="35" t="str">
        <f>Sheet2!D64</f>
        <v>PASS</v>
      </c>
      <c r="E64" s="34" t="str">
        <f>Sheet2!E64</f>
        <v>F</v>
      </c>
    </row>
    <row r="65" spans="1:5" ht="12.75">
      <c r="A65" s="34">
        <f>Sheet2!A65</f>
        <v>75</v>
      </c>
      <c r="B65" s="34">
        <f>Sheet2!B65</f>
        <v>8</v>
      </c>
      <c r="C65" s="35">
        <f>Sheet2!C65</f>
        <v>34.8</v>
      </c>
      <c r="D65" s="35" t="str">
        <f>Sheet2!D65</f>
        <v>FAIL</v>
      </c>
      <c r="E65" s="34" t="str">
        <f>Sheet2!E65</f>
        <v>F</v>
      </c>
    </row>
    <row r="66" spans="1:5" ht="12.75">
      <c r="A66" s="34">
        <f>Sheet2!A66</f>
        <v>23</v>
      </c>
      <c r="B66" s="34">
        <f>Sheet2!B66</f>
        <v>0</v>
      </c>
      <c r="C66" s="35">
        <f>Sheet2!C66</f>
        <v>9.200000000000001</v>
      </c>
      <c r="D66" s="35" t="str">
        <f>Sheet2!D66</f>
        <v>FAIL</v>
      </c>
      <c r="E66" s="34" t="str">
        <f>Sheet2!E66</f>
        <v>M</v>
      </c>
    </row>
    <row r="67" spans="1:5" ht="12.75">
      <c r="A67" s="34">
        <f>Sheet2!A67</f>
        <v>26</v>
      </c>
      <c r="B67" s="34">
        <f>Sheet2!B67</f>
        <v>58</v>
      </c>
      <c r="C67" s="35">
        <f>Sheet2!C67</f>
        <v>45.199999999999996</v>
      </c>
      <c r="D67" s="35" t="str">
        <f>Sheet2!D67</f>
        <v>FAIL</v>
      </c>
      <c r="E67" s="34" t="str">
        <f>Sheet2!E67</f>
        <v>F</v>
      </c>
    </row>
    <row r="68" spans="1:5" ht="12.75">
      <c r="A68" s="34">
        <f>Sheet2!A68</f>
        <v>42</v>
      </c>
      <c r="B68" s="34">
        <f>Sheet2!B68</f>
        <v>11</v>
      </c>
      <c r="C68" s="35">
        <f>Sheet2!C68</f>
        <v>23.4</v>
      </c>
      <c r="D68" s="35" t="str">
        <f>Sheet2!D68</f>
        <v>FAIL</v>
      </c>
      <c r="E68" s="34" t="str">
        <f>Sheet2!E68</f>
        <v>F</v>
      </c>
    </row>
    <row r="69" spans="1:5" ht="12.75">
      <c r="A69" s="34">
        <f>Sheet2!A69</f>
        <v>81</v>
      </c>
      <c r="B69" s="34">
        <f>Sheet2!B69</f>
        <v>71</v>
      </c>
      <c r="C69" s="35">
        <f>Sheet2!C69</f>
        <v>75</v>
      </c>
      <c r="D69" s="35" t="str">
        <f>Sheet2!D69</f>
        <v>PASS</v>
      </c>
      <c r="E69" s="34" t="str">
        <f>Sheet2!E69</f>
        <v>M</v>
      </c>
    </row>
  </sheetData>
  <hyperlinks>
    <hyperlink ref="I16" location="CROSS_TABS_2" display="Cross tabs 3"/>
    <hyperlink ref="A1" location="CONTENTS!A1" display="CONTENTS"/>
    <hyperlink ref="G26:H26" location="Sheet4!A1" display="PROCEED TO SHEET4"/>
    <hyperlink ref="G26" location="Sheet4!A1" display="PROCEED TO SHEET 4 (Three-way pivot tables)"/>
    <hyperlink ref="G26:I26" location="Sheet4!A1" display="PROCEED TO SHEET 4 (Three-way pivot tables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3"/>
  <sheetViews>
    <sheetView workbookViewId="0" topLeftCell="A1">
      <selection activeCell="I23" sqref="I23"/>
    </sheetView>
  </sheetViews>
  <sheetFormatPr defaultColWidth="9.140625" defaultRowHeight="12.75"/>
  <cols>
    <col min="1" max="1" width="14.8515625" style="0" customWidth="1"/>
    <col min="3" max="3" width="12.7109375" style="0" customWidth="1"/>
    <col min="7" max="7" width="17.00390625" style="0" customWidth="1"/>
    <col min="8" max="8" width="9.8515625" style="0" bestFit="1" customWidth="1"/>
    <col min="9" max="9" width="11.00390625" style="0" bestFit="1" customWidth="1"/>
    <col min="10" max="10" width="11.00390625" style="0" customWidth="1"/>
    <col min="11" max="11" width="15.28125" style="0" customWidth="1"/>
  </cols>
  <sheetData>
    <row r="1" spans="1:4" ht="12.75">
      <c r="A1" s="50" t="s">
        <v>110</v>
      </c>
      <c r="C1" s="56" t="s">
        <v>114</v>
      </c>
      <c r="D1" s="56"/>
    </row>
    <row r="3" spans="2:31" ht="12.75">
      <c r="B3" s="49" t="s">
        <v>106</v>
      </c>
      <c r="C3" s="38"/>
      <c r="D3" s="38"/>
      <c r="E3" s="38"/>
      <c r="F3" s="38"/>
      <c r="AA3" s="4" t="s">
        <v>10</v>
      </c>
      <c r="AB3" s="5"/>
      <c r="AC3" s="4" t="s">
        <v>3</v>
      </c>
      <c r="AD3" s="5"/>
      <c r="AE3" s="6"/>
    </row>
    <row r="4" spans="2:31" ht="12.75">
      <c r="B4" s="45" t="s">
        <v>58</v>
      </c>
      <c r="C4" s="38"/>
      <c r="D4" s="38"/>
      <c r="E4" s="38"/>
      <c r="F4" s="38"/>
      <c r="G4" s="38"/>
      <c r="H4" s="38"/>
      <c r="I4" s="38"/>
      <c r="J4" s="38"/>
      <c r="K4" s="38"/>
      <c r="AA4" s="4" t="s">
        <v>6</v>
      </c>
      <c r="AB4" s="4" t="s">
        <v>13</v>
      </c>
      <c r="AC4" s="7" t="s">
        <v>5</v>
      </c>
      <c r="AD4" s="8" t="s">
        <v>4</v>
      </c>
      <c r="AE4" s="9" t="s">
        <v>11</v>
      </c>
    </row>
    <row r="5" spans="2:31" ht="12.75">
      <c r="B5" s="45" t="s">
        <v>59</v>
      </c>
      <c r="C5" s="38"/>
      <c r="D5" s="38"/>
      <c r="E5" s="38"/>
      <c r="F5" s="38"/>
      <c r="G5" s="38"/>
      <c r="H5" s="38"/>
      <c r="I5" s="38"/>
      <c r="J5" s="38"/>
      <c r="K5" s="38"/>
      <c r="AA5" s="7" t="s">
        <v>8</v>
      </c>
      <c r="AB5" s="7" t="s">
        <v>14</v>
      </c>
      <c r="AC5" s="23">
        <v>0.1</v>
      </c>
      <c r="AD5" s="24">
        <v>0.18</v>
      </c>
      <c r="AE5" s="25">
        <v>0.28</v>
      </c>
    </row>
    <row r="6" spans="2:31" ht="12.75">
      <c r="B6" s="45" t="s">
        <v>60</v>
      </c>
      <c r="C6" s="38"/>
      <c r="D6" s="38"/>
      <c r="E6" s="38"/>
      <c r="F6" s="38"/>
      <c r="G6" s="38"/>
      <c r="H6" s="38"/>
      <c r="I6" s="38"/>
      <c r="J6" s="38"/>
      <c r="K6" s="38"/>
      <c r="AA6" s="32"/>
      <c r="AB6" s="13" t="s">
        <v>15</v>
      </c>
      <c r="AC6" s="26">
        <v>0.18</v>
      </c>
      <c r="AD6" s="27">
        <v>0.12</v>
      </c>
      <c r="AE6" s="28">
        <v>0.3</v>
      </c>
    </row>
    <row r="7" spans="2:31" ht="12.75">
      <c r="B7" s="45" t="s">
        <v>61</v>
      </c>
      <c r="C7" s="38"/>
      <c r="D7" s="38"/>
      <c r="E7" s="38"/>
      <c r="F7" s="38"/>
      <c r="G7" s="38"/>
      <c r="H7" s="38"/>
      <c r="I7" s="38"/>
      <c r="J7" s="38"/>
      <c r="K7" s="38"/>
      <c r="AA7" s="7" t="s">
        <v>16</v>
      </c>
      <c r="AB7" s="5"/>
      <c r="AC7" s="23">
        <v>0.28</v>
      </c>
      <c r="AD7" s="24">
        <v>0.3</v>
      </c>
      <c r="AE7" s="25">
        <v>0.58</v>
      </c>
    </row>
    <row r="8" spans="2:31" ht="12.75">
      <c r="B8" s="45" t="s">
        <v>62</v>
      </c>
      <c r="C8" s="38"/>
      <c r="D8" s="38"/>
      <c r="E8" s="38"/>
      <c r="F8" s="38"/>
      <c r="G8" s="38"/>
      <c r="H8" s="38"/>
      <c r="I8" s="38"/>
      <c r="J8" s="38"/>
      <c r="K8" s="38"/>
      <c r="AA8" s="7" t="s">
        <v>7</v>
      </c>
      <c r="AB8" s="7" t="s">
        <v>14</v>
      </c>
      <c r="AC8" s="23">
        <v>0.1</v>
      </c>
      <c r="AD8" s="24">
        <v>0.12</v>
      </c>
      <c r="AE8" s="25">
        <v>0.22</v>
      </c>
    </row>
    <row r="9" spans="2:31" ht="12.75">
      <c r="B9" s="45" t="s">
        <v>57</v>
      </c>
      <c r="C9" s="38"/>
      <c r="D9" s="38"/>
      <c r="E9" s="38"/>
      <c r="F9" s="38"/>
      <c r="G9" s="38"/>
      <c r="H9" s="38"/>
      <c r="I9" s="38"/>
      <c r="J9" s="38"/>
      <c r="K9" s="38"/>
      <c r="AA9" s="32"/>
      <c r="AB9" s="13" t="s">
        <v>15</v>
      </c>
      <c r="AC9" s="26">
        <v>0.1</v>
      </c>
      <c r="AD9" s="27">
        <v>0.1</v>
      </c>
      <c r="AE9" s="28">
        <v>0.2</v>
      </c>
    </row>
    <row r="10" spans="2:31" ht="12.75">
      <c r="B10" s="45" t="s">
        <v>160</v>
      </c>
      <c r="C10" s="38"/>
      <c r="D10" s="38"/>
      <c r="E10" s="38"/>
      <c r="F10" s="38"/>
      <c r="G10" s="38"/>
      <c r="H10" s="38"/>
      <c r="I10" s="38"/>
      <c r="J10" s="38"/>
      <c r="K10" s="38"/>
      <c r="AA10" s="7" t="s">
        <v>17</v>
      </c>
      <c r="AB10" s="5"/>
      <c r="AC10" s="23">
        <v>0.2</v>
      </c>
      <c r="AD10" s="24">
        <v>0.22</v>
      </c>
      <c r="AE10" s="25">
        <v>0.42</v>
      </c>
    </row>
    <row r="11" spans="2:31" ht="12.75">
      <c r="B11" s="45"/>
      <c r="C11" s="38"/>
      <c r="D11" s="38"/>
      <c r="E11" s="38"/>
      <c r="F11" s="38"/>
      <c r="G11" s="38"/>
      <c r="H11" s="38"/>
      <c r="I11" s="38"/>
      <c r="J11" s="38"/>
      <c r="K11" s="38"/>
      <c r="AA11" s="17" t="s">
        <v>11</v>
      </c>
      <c r="AB11" s="33"/>
      <c r="AC11" s="29">
        <v>0.48</v>
      </c>
      <c r="AD11" s="30">
        <v>0.52</v>
      </c>
      <c r="AE11" s="31">
        <v>1</v>
      </c>
    </row>
    <row r="12" spans="2:11" ht="12.75">
      <c r="B12" s="45" t="s">
        <v>161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2.75">
      <c r="B13" s="45" t="s">
        <v>162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30" ht="12.75">
      <c r="B14" s="45" t="s">
        <v>163</v>
      </c>
      <c r="C14" s="38"/>
      <c r="D14" s="38"/>
      <c r="E14" s="38"/>
      <c r="F14" s="38"/>
      <c r="G14" s="38"/>
      <c r="H14" s="38"/>
      <c r="I14" s="38"/>
      <c r="J14" s="38"/>
      <c r="K14" s="38"/>
      <c r="AC14">
        <f>IF(I21=AC5,1,0)</f>
        <v>0</v>
      </c>
      <c r="AD14">
        <f>IF(J21=AD5,1,0)</f>
        <v>0</v>
      </c>
    </row>
    <row r="15" spans="2:30" ht="12.75">
      <c r="B15" s="45" t="s">
        <v>140</v>
      </c>
      <c r="C15" s="38"/>
      <c r="D15" s="38"/>
      <c r="E15" s="38"/>
      <c r="F15" s="38"/>
      <c r="G15" s="38"/>
      <c r="H15" s="38"/>
      <c r="I15" s="38"/>
      <c r="J15" s="38"/>
      <c r="K15" s="38"/>
      <c r="AC15">
        <f aca="true" t="shared" si="0" ref="AC15:AD20">IF(I22=AC6,1,0)</f>
        <v>0</v>
      </c>
      <c r="AD15">
        <f t="shared" si="0"/>
        <v>0</v>
      </c>
    </row>
    <row r="16" spans="2:30" ht="12.75">
      <c r="B16" s="45" t="s">
        <v>91</v>
      </c>
      <c r="C16" s="38"/>
      <c r="D16" s="38"/>
      <c r="E16" s="38"/>
      <c r="F16" s="38"/>
      <c r="G16" s="38"/>
      <c r="H16" s="38"/>
      <c r="I16" s="38"/>
      <c r="J16" s="38"/>
      <c r="K16" s="38"/>
      <c r="AC16">
        <f t="shared" si="0"/>
        <v>0</v>
      </c>
      <c r="AD16">
        <f t="shared" si="0"/>
        <v>0</v>
      </c>
    </row>
    <row r="17" spans="2:30" ht="12.75">
      <c r="B17" s="45" t="s">
        <v>139</v>
      </c>
      <c r="C17" s="38"/>
      <c r="D17" s="38"/>
      <c r="E17" s="38"/>
      <c r="F17" s="38"/>
      <c r="G17" s="38"/>
      <c r="H17" s="38"/>
      <c r="I17" s="38"/>
      <c r="J17" s="38"/>
      <c r="K17" s="38"/>
      <c r="AC17">
        <f t="shared" si="0"/>
        <v>0</v>
      </c>
      <c r="AD17">
        <f t="shared" si="0"/>
        <v>0</v>
      </c>
    </row>
    <row r="18" spans="2:30" ht="12.75">
      <c r="B18" s="45" t="s">
        <v>92</v>
      </c>
      <c r="C18" s="38"/>
      <c r="D18" s="38"/>
      <c r="E18" s="38"/>
      <c r="F18" s="38"/>
      <c r="G18" s="38"/>
      <c r="H18" s="38"/>
      <c r="I18" s="38"/>
      <c r="J18" s="38"/>
      <c r="K18" s="50" t="s">
        <v>127</v>
      </c>
      <c r="AC18">
        <f t="shared" si="0"/>
        <v>0</v>
      </c>
      <c r="AD18">
        <f t="shared" si="0"/>
        <v>0</v>
      </c>
    </row>
    <row r="19" spans="1:30" ht="12.75">
      <c r="A19" s="34" t="s">
        <v>0</v>
      </c>
      <c r="B19" s="34" t="s">
        <v>1</v>
      </c>
      <c r="C19" s="35" t="s">
        <v>2</v>
      </c>
      <c r="D19" s="35" t="s">
        <v>3</v>
      </c>
      <c r="E19" s="34" t="s">
        <v>6</v>
      </c>
      <c r="F19" s="34" t="s">
        <v>13</v>
      </c>
      <c r="AC19">
        <f t="shared" si="0"/>
        <v>0</v>
      </c>
      <c r="AD19">
        <f t="shared" si="0"/>
        <v>0</v>
      </c>
    </row>
    <row r="20" spans="1:30" ht="12.75">
      <c r="A20" s="34">
        <v>57</v>
      </c>
      <c r="B20" s="34">
        <v>38</v>
      </c>
      <c r="C20" s="35">
        <f>Sheet3!C20</f>
        <v>45.6</v>
      </c>
      <c r="D20" s="35" t="str">
        <f>Sheet3!D20</f>
        <v>PASS</v>
      </c>
      <c r="E20" s="34" t="s">
        <v>7</v>
      </c>
      <c r="F20" s="34" t="s">
        <v>14</v>
      </c>
      <c r="AC20">
        <f t="shared" si="0"/>
        <v>0</v>
      </c>
      <c r="AD20">
        <f t="shared" si="0"/>
        <v>0</v>
      </c>
    </row>
    <row r="21" spans="1:6" ht="12.75">
      <c r="A21" s="34">
        <v>50</v>
      </c>
      <c r="B21" s="34">
        <v>34</v>
      </c>
      <c r="C21" s="35">
        <f>Sheet3!C21</f>
        <v>40.4</v>
      </c>
      <c r="D21" s="35" t="str">
        <f>Sheet3!D21</f>
        <v>FAIL</v>
      </c>
      <c r="E21" s="34" t="s">
        <v>7</v>
      </c>
      <c r="F21" s="34" t="s">
        <v>14</v>
      </c>
    </row>
    <row r="22" spans="1:29" ht="12.75">
      <c r="A22" s="34">
        <v>36</v>
      </c>
      <c r="B22" s="34">
        <v>69</v>
      </c>
      <c r="C22" s="35">
        <f>Sheet3!C22</f>
        <v>55.8</v>
      </c>
      <c r="D22" s="35" t="str">
        <f>Sheet3!D22</f>
        <v>PASS</v>
      </c>
      <c r="E22" s="34" t="s">
        <v>8</v>
      </c>
      <c r="F22" s="34" t="s">
        <v>14</v>
      </c>
      <c r="AC22">
        <f>SUM(AC14:AD20)</f>
        <v>0</v>
      </c>
    </row>
    <row r="23" spans="1:29" ht="12.75">
      <c r="A23" s="34">
        <v>47</v>
      </c>
      <c r="B23" s="34">
        <v>83</v>
      </c>
      <c r="C23" s="35">
        <f>Sheet3!C23</f>
        <v>68.6</v>
      </c>
      <c r="D23" s="35" t="str">
        <f>Sheet3!D23</f>
        <v>PASS</v>
      </c>
      <c r="E23" s="34" t="s">
        <v>7</v>
      </c>
      <c r="F23" s="34" t="s">
        <v>14</v>
      </c>
      <c r="I23" s="59" t="s">
        <v>134</v>
      </c>
      <c r="J23" s="59"/>
      <c r="K23" s="59"/>
      <c r="AC23" t="str">
        <f>IF(AC22=14,"CORRECT","")</f>
        <v/>
      </c>
    </row>
    <row r="24" spans="1:6" ht="12.75">
      <c r="A24" s="34">
        <v>97</v>
      </c>
      <c r="B24" s="34">
        <v>66</v>
      </c>
      <c r="C24" s="35">
        <f>Sheet3!C24</f>
        <v>78.4</v>
      </c>
      <c r="D24" s="35" t="str">
        <f>Sheet3!D24</f>
        <v>PASS</v>
      </c>
      <c r="E24" s="34" t="s">
        <v>8</v>
      </c>
      <c r="F24" s="34" t="s">
        <v>14</v>
      </c>
    </row>
    <row r="25" spans="1:6" ht="12.75">
      <c r="A25" s="34">
        <v>92</v>
      </c>
      <c r="B25" s="34">
        <v>88</v>
      </c>
      <c r="C25" s="35">
        <f>Sheet3!C25</f>
        <v>89.6</v>
      </c>
      <c r="D25" s="35" t="str">
        <f>Sheet3!D25</f>
        <v>PASS</v>
      </c>
      <c r="E25" s="34" t="s">
        <v>8</v>
      </c>
      <c r="F25" s="34" t="s">
        <v>14</v>
      </c>
    </row>
    <row r="26" spans="1:6" ht="12.75">
      <c r="A26" s="34">
        <v>97</v>
      </c>
      <c r="B26" s="34">
        <v>90</v>
      </c>
      <c r="C26" s="35">
        <f>Sheet3!C26</f>
        <v>92.80000000000001</v>
      </c>
      <c r="D26" s="35" t="str">
        <f>Sheet3!D26</f>
        <v>PASS</v>
      </c>
      <c r="E26" s="34" t="s">
        <v>8</v>
      </c>
      <c r="F26" s="34" t="s">
        <v>14</v>
      </c>
    </row>
    <row r="27" spans="1:6" ht="12.75">
      <c r="A27" s="34">
        <v>4</v>
      </c>
      <c r="B27" s="34">
        <v>46</v>
      </c>
      <c r="C27" s="35">
        <f>Sheet3!C27</f>
        <v>29.2</v>
      </c>
      <c r="D27" s="35" t="str">
        <f>Sheet3!D27</f>
        <v>FAIL</v>
      </c>
      <c r="E27" s="34" t="s">
        <v>7</v>
      </c>
      <c r="F27" s="34" t="s">
        <v>14</v>
      </c>
    </row>
    <row r="28" spans="1:6" ht="12.75">
      <c r="A28" s="34">
        <v>6</v>
      </c>
      <c r="B28" s="34">
        <v>52</v>
      </c>
      <c r="C28" s="35">
        <f>Sheet3!C28</f>
        <v>33.6</v>
      </c>
      <c r="D28" s="35" t="str">
        <f>Sheet3!D28</f>
        <v>FAIL</v>
      </c>
      <c r="E28" s="34" t="s">
        <v>7</v>
      </c>
      <c r="F28" s="34" t="s">
        <v>14</v>
      </c>
    </row>
    <row r="29" spans="1:6" ht="12.75">
      <c r="A29" s="34">
        <v>81</v>
      </c>
      <c r="B29" s="34">
        <v>70</v>
      </c>
      <c r="C29" s="35">
        <f>Sheet3!C29</f>
        <v>74.4</v>
      </c>
      <c r="D29" s="35" t="str">
        <f>Sheet3!D29</f>
        <v>PASS</v>
      </c>
      <c r="E29" s="34" t="s">
        <v>8</v>
      </c>
      <c r="F29" s="34" t="s">
        <v>14</v>
      </c>
    </row>
    <row r="30" spans="1:6" ht="12.75">
      <c r="A30" s="34">
        <v>24</v>
      </c>
      <c r="B30" s="34">
        <v>90</v>
      </c>
      <c r="C30" s="35">
        <f>Sheet3!C30</f>
        <v>63.6</v>
      </c>
      <c r="D30" s="35" t="str">
        <f>Sheet3!D30</f>
        <v>FAIL</v>
      </c>
      <c r="E30" s="34" t="s">
        <v>7</v>
      </c>
      <c r="F30" s="34" t="s">
        <v>14</v>
      </c>
    </row>
    <row r="31" spans="1:7" ht="12.75">
      <c r="A31" s="34">
        <v>37</v>
      </c>
      <c r="B31" s="34">
        <v>6</v>
      </c>
      <c r="C31" s="35">
        <f>Sheet3!C31</f>
        <v>18.4</v>
      </c>
      <c r="D31" s="35" t="str">
        <f>Sheet3!D31</f>
        <v>FAIL</v>
      </c>
      <c r="E31" s="34" t="s">
        <v>8</v>
      </c>
      <c r="F31" s="34" t="s">
        <v>14</v>
      </c>
      <c r="G31" s="37" t="str">
        <f>AC23</f>
        <v/>
      </c>
    </row>
    <row r="32" spans="1:6" ht="12.75">
      <c r="A32" s="34">
        <v>96</v>
      </c>
      <c r="B32" s="34">
        <v>88</v>
      </c>
      <c r="C32" s="35">
        <f>Sheet3!C32</f>
        <v>91.2</v>
      </c>
      <c r="D32" s="35" t="str">
        <f>Sheet3!D32</f>
        <v>PASS</v>
      </c>
      <c r="E32" s="34" t="s">
        <v>7</v>
      </c>
      <c r="F32" s="34" t="s">
        <v>14</v>
      </c>
    </row>
    <row r="33" spans="1:6" ht="12.75">
      <c r="A33" s="34">
        <v>70</v>
      </c>
      <c r="B33" s="34">
        <v>44</v>
      </c>
      <c r="C33" s="35">
        <f>Sheet3!C33</f>
        <v>54.4</v>
      </c>
      <c r="D33" s="35" t="str">
        <f>Sheet3!D33</f>
        <v>PASS</v>
      </c>
      <c r="E33" s="34" t="s">
        <v>8</v>
      </c>
      <c r="F33" s="34" t="s">
        <v>14</v>
      </c>
    </row>
    <row r="34" spans="1:6" ht="12.75">
      <c r="A34" s="34">
        <v>52</v>
      </c>
      <c r="B34" s="34">
        <v>11</v>
      </c>
      <c r="C34" s="35">
        <f>Sheet3!C34</f>
        <v>27.4</v>
      </c>
      <c r="D34" s="35" t="str">
        <f>Sheet3!D34</f>
        <v>FAIL</v>
      </c>
      <c r="E34" s="34" t="s">
        <v>8</v>
      </c>
      <c r="F34" s="34" t="s">
        <v>14</v>
      </c>
    </row>
    <row r="35" spans="1:6" ht="12.75">
      <c r="A35" s="34">
        <v>46</v>
      </c>
      <c r="B35" s="34">
        <v>2</v>
      </c>
      <c r="C35" s="35">
        <f>Sheet3!C35</f>
        <v>19.6</v>
      </c>
      <c r="D35" s="35" t="str">
        <f>Sheet3!D35</f>
        <v>FAIL</v>
      </c>
      <c r="E35" s="34" t="s">
        <v>8</v>
      </c>
      <c r="F35" s="34" t="s">
        <v>14</v>
      </c>
    </row>
    <row r="36" spans="1:6" ht="12.75">
      <c r="A36" s="34">
        <v>93</v>
      </c>
      <c r="B36" s="34">
        <v>63</v>
      </c>
      <c r="C36" s="35">
        <f>Sheet3!C36</f>
        <v>75</v>
      </c>
      <c r="D36" s="35" t="str">
        <f>Sheet3!D36</f>
        <v>PASS</v>
      </c>
      <c r="E36" s="34" t="s">
        <v>7</v>
      </c>
      <c r="F36" s="34" t="s">
        <v>14</v>
      </c>
    </row>
    <row r="37" spans="1:6" ht="12.75">
      <c r="A37" s="34">
        <v>7</v>
      </c>
      <c r="B37" s="34">
        <v>83</v>
      </c>
      <c r="C37" s="35">
        <f>Sheet3!C37</f>
        <v>52.599999999999994</v>
      </c>
      <c r="D37" s="35" t="str">
        <f>Sheet3!D37</f>
        <v>FAIL</v>
      </c>
      <c r="E37" s="34" t="s">
        <v>8</v>
      </c>
      <c r="F37" s="34" t="s">
        <v>14</v>
      </c>
    </row>
    <row r="38" spans="1:6" ht="12.75">
      <c r="A38" s="34">
        <v>66</v>
      </c>
      <c r="B38" s="34">
        <v>46</v>
      </c>
      <c r="C38" s="35">
        <f>Sheet3!C38</f>
        <v>54</v>
      </c>
      <c r="D38" s="35" t="str">
        <f>Sheet3!D38</f>
        <v>PASS</v>
      </c>
      <c r="E38" s="34" t="s">
        <v>8</v>
      </c>
      <c r="F38" s="34" t="s">
        <v>14</v>
      </c>
    </row>
    <row r="39" spans="1:6" ht="12.75">
      <c r="A39" s="34">
        <v>94</v>
      </c>
      <c r="B39" s="34">
        <v>11</v>
      </c>
      <c r="C39" s="35">
        <f>Sheet3!C39</f>
        <v>44.2</v>
      </c>
      <c r="D39" s="35" t="str">
        <f>Sheet3!D39</f>
        <v>FAIL</v>
      </c>
      <c r="E39" s="34" t="s">
        <v>8</v>
      </c>
      <c r="F39" s="34" t="s">
        <v>14</v>
      </c>
    </row>
    <row r="40" spans="1:6" ht="12.75">
      <c r="A40" s="34">
        <v>71</v>
      </c>
      <c r="B40" s="34">
        <v>50</v>
      </c>
      <c r="C40" s="35">
        <f>Sheet3!C40</f>
        <v>58.400000000000006</v>
      </c>
      <c r="D40" s="35" t="str">
        <f>Sheet3!D40</f>
        <v>PASS</v>
      </c>
      <c r="E40" s="34" t="s">
        <v>7</v>
      </c>
      <c r="F40" s="34" t="s">
        <v>14</v>
      </c>
    </row>
    <row r="41" spans="1:6" ht="12.75">
      <c r="A41" s="34">
        <v>85</v>
      </c>
      <c r="B41" s="34">
        <v>91</v>
      </c>
      <c r="C41" s="35">
        <f>Sheet3!C41</f>
        <v>88.6</v>
      </c>
      <c r="D41" s="35" t="str">
        <f>Sheet3!D41</f>
        <v>PASS</v>
      </c>
      <c r="E41" s="34" t="s">
        <v>8</v>
      </c>
      <c r="F41" s="34" t="s">
        <v>14</v>
      </c>
    </row>
    <row r="42" spans="1:6" ht="12.75">
      <c r="A42" s="34">
        <v>95</v>
      </c>
      <c r="B42" s="34">
        <v>91</v>
      </c>
      <c r="C42" s="35">
        <f>Sheet3!C42</f>
        <v>92.6</v>
      </c>
      <c r="D42" s="35" t="str">
        <f>Sheet3!D42</f>
        <v>PASS</v>
      </c>
      <c r="E42" s="34" t="s">
        <v>7</v>
      </c>
      <c r="F42" s="34" t="s">
        <v>14</v>
      </c>
    </row>
    <row r="43" spans="1:6" ht="12.75">
      <c r="A43" s="34">
        <v>0</v>
      </c>
      <c r="B43" s="34">
        <v>56</v>
      </c>
      <c r="C43" s="35">
        <f>Sheet3!C43</f>
        <v>33.6</v>
      </c>
      <c r="D43" s="35" t="str">
        <f>Sheet3!D43</f>
        <v>FAIL</v>
      </c>
      <c r="E43" s="34" t="s">
        <v>7</v>
      </c>
      <c r="F43" s="34" t="s">
        <v>14</v>
      </c>
    </row>
    <row r="44" spans="1:6" ht="12.75">
      <c r="A44" s="34">
        <v>82</v>
      </c>
      <c r="B44" s="34">
        <v>57</v>
      </c>
      <c r="C44" s="35">
        <f>Sheet3!C44</f>
        <v>67</v>
      </c>
      <c r="D44" s="35" t="str">
        <f>Sheet3!D44</f>
        <v>PASS</v>
      </c>
      <c r="E44" s="34" t="s">
        <v>8</v>
      </c>
      <c r="F44" s="34" t="s">
        <v>14</v>
      </c>
    </row>
    <row r="45" spans="1:6" ht="12.75">
      <c r="A45" s="34">
        <v>12</v>
      </c>
      <c r="B45" s="34">
        <v>95</v>
      </c>
      <c r="C45" s="35">
        <f>Sheet3!C45</f>
        <v>61.8</v>
      </c>
      <c r="D45" s="35" t="str">
        <f>Sheet3!D45</f>
        <v>FAIL</v>
      </c>
      <c r="E45" s="34" t="s">
        <v>8</v>
      </c>
      <c r="F45" s="34" t="s">
        <v>15</v>
      </c>
    </row>
    <row r="46" spans="1:6" ht="12.75">
      <c r="A46" s="34">
        <v>97</v>
      </c>
      <c r="B46" s="34">
        <v>55</v>
      </c>
      <c r="C46" s="35">
        <f>Sheet3!C46</f>
        <v>71.80000000000001</v>
      </c>
      <c r="D46" s="35" t="str">
        <f>Sheet3!D46</f>
        <v>PASS</v>
      </c>
      <c r="E46" s="34" t="s">
        <v>8</v>
      </c>
      <c r="F46" s="34" t="s">
        <v>15</v>
      </c>
    </row>
    <row r="47" spans="1:6" ht="12.75">
      <c r="A47" s="34">
        <v>11</v>
      </c>
      <c r="B47" s="34">
        <v>16</v>
      </c>
      <c r="C47" s="35">
        <f>Sheet3!C47</f>
        <v>14</v>
      </c>
      <c r="D47" s="35" t="str">
        <f>Sheet3!D47</f>
        <v>FAIL</v>
      </c>
      <c r="E47" s="34" t="s">
        <v>7</v>
      </c>
      <c r="F47" s="34" t="s">
        <v>15</v>
      </c>
    </row>
    <row r="48" spans="1:6" ht="12.75">
      <c r="A48" s="34">
        <v>82</v>
      </c>
      <c r="B48" s="34">
        <v>53</v>
      </c>
      <c r="C48" s="35">
        <f>Sheet3!C48</f>
        <v>64.6</v>
      </c>
      <c r="D48" s="35" t="str">
        <f>Sheet3!D48</f>
        <v>PASS</v>
      </c>
      <c r="E48" s="34" t="s">
        <v>8</v>
      </c>
      <c r="F48" s="34" t="s">
        <v>15</v>
      </c>
    </row>
    <row r="49" spans="1:6" ht="12.75">
      <c r="A49" s="34">
        <v>29</v>
      </c>
      <c r="B49" s="34">
        <v>19</v>
      </c>
      <c r="C49" s="35">
        <f>Sheet3!C49</f>
        <v>23</v>
      </c>
      <c r="D49" s="35" t="str">
        <f>Sheet3!D49</f>
        <v>FAIL</v>
      </c>
      <c r="E49" s="34" t="s">
        <v>7</v>
      </c>
      <c r="F49" s="34" t="s">
        <v>15</v>
      </c>
    </row>
    <row r="50" spans="1:6" ht="12.75">
      <c r="A50" s="34">
        <v>3</v>
      </c>
      <c r="B50" s="34">
        <v>98</v>
      </c>
      <c r="C50" s="35">
        <f>Sheet3!C50</f>
        <v>60</v>
      </c>
      <c r="D50" s="35" t="str">
        <f>Sheet3!D50</f>
        <v>FAIL</v>
      </c>
      <c r="E50" s="34" t="s">
        <v>8</v>
      </c>
      <c r="F50" s="34" t="s">
        <v>15</v>
      </c>
    </row>
    <row r="51" spans="1:6" ht="12.75">
      <c r="A51" s="34">
        <v>91</v>
      </c>
      <c r="B51" s="34">
        <v>90</v>
      </c>
      <c r="C51" s="35">
        <f>Sheet3!C51</f>
        <v>90.4</v>
      </c>
      <c r="D51" s="35" t="str">
        <f>Sheet3!D51</f>
        <v>PASS</v>
      </c>
      <c r="E51" s="34" t="s">
        <v>7</v>
      </c>
      <c r="F51" s="34" t="s">
        <v>15</v>
      </c>
    </row>
    <row r="52" spans="1:6" ht="12.75">
      <c r="A52" s="34">
        <v>34</v>
      </c>
      <c r="B52" s="34">
        <v>86</v>
      </c>
      <c r="C52" s="35">
        <f>Sheet3!C52</f>
        <v>65.2</v>
      </c>
      <c r="D52" s="35" t="str">
        <f>Sheet3!D52</f>
        <v>FAIL</v>
      </c>
      <c r="E52" s="34" t="s">
        <v>7</v>
      </c>
      <c r="F52" s="34" t="s">
        <v>15</v>
      </c>
    </row>
    <row r="53" spans="1:6" ht="12.75">
      <c r="A53" s="34">
        <v>15</v>
      </c>
      <c r="B53" s="34">
        <v>38</v>
      </c>
      <c r="C53" s="35">
        <f>Sheet3!C53</f>
        <v>28.8</v>
      </c>
      <c r="D53" s="35" t="str">
        <f>Sheet3!D53</f>
        <v>FAIL</v>
      </c>
      <c r="E53" s="34" t="s">
        <v>8</v>
      </c>
      <c r="F53" s="34" t="s">
        <v>15</v>
      </c>
    </row>
    <row r="54" spans="1:6" ht="12.75">
      <c r="A54" s="34">
        <v>54</v>
      </c>
      <c r="B54" s="34">
        <v>34</v>
      </c>
      <c r="C54" s="35">
        <f>Sheet3!C54</f>
        <v>42</v>
      </c>
      <c r="D54" s="35" t="str">
        <f>Sheet3!D54</f>
        <v>FAIL</v>
      </c>
      <c r="E54" s="34" t="s">
        <v>8</v>
      </c>
      <c r="F54" s="34" t="s">
        <v>15</v>
      </c>
    </row>
    <row r="55" spans="1:6" ht="12.75">
      <c r="A55" s="34">
        <v>39</v>
      </c>
      <c r="B55" s="34">
        <v>56</v>
      </c>
      <c r="C55" s="35">
        <f>Sheet3!C55</f>
        <v>49.2</v>
      </c>
      <c r="D55" s="35" t="str">
        <f>Sheet3!D55</f>
        <v>PASS</v>
      </c>
      <c r="E55" s="34" t="s">
        <v>8</v>
      </c>
      <c r="F55" s="34" t="s">
        <v>15</v>
      </c>
    </row>
    <row r="56" spans="1:6" ht="12.75">
      <c r="A56" s="34">
        <v>96</v>
      </c>
      <c r="B56" s="34">
        <v>11</v>
      </c>
      <c r="C56" s="35">
        <f>Sheet3!C56</f>
        <v>45.00000000000001</v>
      </c>
      <c r="D56" s="35" t="str">
        <f>Sheet3!D56</f>
        <v>FAIL</v>
      </c>
      <c r="E56" s="34" t="s">
        <v>7</v>
      </c>
      <c r="F56" s="34" t="s">
        <v>15</v>
      </c>
    </row>
    <row r="57" spans="1:6" ht="12.75">
      <c r="A57" s="34">
        <v>42</v>
      </c>
      <c r="B57" s="34">
        <v>51</v>
      </c>
      <c r="C57" s="35">
        <f>Sheet3!C57</f>
        <v>47.4</v>
      </c>
      <c r="D57" s="35" t="str">
        <f>Sheet3!D57</f>
        <v>PASS</v>
      </c>
      <c r="E57" s="34" t="s">
        <v>7</v>
      </c>
      <c r="F57" s="34" t="s">
        <v>15</v>
      </c>
    </row>
    <row r="58" spans="1:6" ht="12.75">
      <c r="A58" s="34">
        <v>51</v>
      </c>
      <c r="B58" s="34">
        <v>27</v>
      </c>
      <c r="C58" s="35">
        <f>Sheet3!C58</f>
        <v>36.6</v>
      </c>
      <c r="D58" s="35" t="str">
        <f>Sheet3!D58</f>
        <v>FAIL</v>
      </c>
      <c r="E58" s="34" t="s">
        <v>8</v>
      </c>
      <c r="F58" s="34" t="s">
        <v>15</v>
      </c>
    </row>
    <row r="59" spans="1:6" ht="12.75">
      <c r="A59" s="34">
        <v>79</v>
      </c>
      <c r="B59" s="34">
        <v>76</v>
      </c>
      <c r="C59" s="35">
        <f>Sheet3!C59</f>
        <v>77.2</v>
      </c>
      <c r="D59" s="35" t="str">
        <f>Sheet3!D59</f>
        <v>PASS</v>
      </c>
      <c r="E59" s="34" t="s">
        <v>7</v>
      </c>
      <c r="F59" s="34" t="s">
        <v>15</v>
      </c>
    </row>
    <row r="60" spans="1:6" ht="12.75">
      <c r="A60" s="34">
        <v>65</v>
      </c>
      <c r="B60" s="34">
        <v>91</v>
      </c>
      <c r="C60" s="35">
        <f>Sheet3!C60</f>
        <v>80.6</v>
      </c>
      <c r="D60" s="35" t="str">
        <f>Sheet3!D60</f>
        <v>PASS</v>
      </c>
      <c r="E60" s="34" t="s">
        <v>8</v>
      </c>
      <c r="F60" s="34" t="s">
        <v>15</v>
      </c>
    </row>
    <row r="61" spans="1:6" ht="12.75">
      <c r="A61" s="34">
        <v>75</v>
      </c>
      <c r="B61" s="34">
        <v>80</v>
      </c>
      <c r="C61" s="35">
        <f>Sheet3!C61</f>
        <v>78</v>
      </c>
      <c r="D61" s="35" t="str">
        <f>Sheet3!D61</f>
        <v>PASS</v>
      </c>
      <c r="E61" s="34" t="s">
        <v>8</v>
      </c>
      <c r="F61" s="34" t="s">
        <v>15</v>
      </c>
    </row>
    <row r="62" spans="1:6" ht="12.75">
      <c r="A62" s="34">
        <v>88</v>
      </c>
      <c r="B62" s="34">
        <v>22</v>
      </c>
      <c r="C62" s="35">
        <f>Sheet3!C62</f>
        <v>48.400000000000006</v>
      </c>
      <c r="D62" s="35" t="str">
        <f>Sheet3!D62</f>
        <v>FAIL</v>
      </c>
      <c r="E62" s="34" t="s">
        <v>8</v>
      </c>
      <c r="F62" s="34" t="s">
        <v>15</v>
      </c>
    </row>
    <row r="63" spans="1:6" ht="12.75">
      <c r="A63" s="34">
        <v>98</v>
      </c>
      <c r="B63" s="34">
        <v>98</v>
      </c>
      <c r="C63" s="35">
        <f>Sheet3!C63</f>
        <v>98</v>
      </c>
      <c r="D63" s="35" t="str">
        <f>Sheet3!D63</f>
        <v>PASS</v>
      </c>
      <c r="E63" s="34" t="s">
        <v>7</v>
      </c>
      <c r="F63" s="34" t="s">
        <v>15</v>
      </c>
    </row>
    <row r="64" spans="1:6" ht="12.75">
      <c r="A64" s="34">
        <v>99</v>
      </c>
      <c r="B64" s="34">
        <v>48</v>
      </c>
      <c r="C64" s="35">
        <f>Sheet3!C64</f>
        <v>68.4</v>
      </c>
      <c r="D64" s="35" t="str">
        <f>Sheet3!D64</f>
        <v>PASS</v>
      </c>
      <c r="E64" s="34" t="s">
        <v>8</v>
      </c>
      <c r="F64" s="34" t="s">
        <v>15</v>
      </c>
    </row>
    <row r="65" spans="1:6" ht="12.75">
      <c r="A65" s="34">
        <v>75</v>
      </c>
      <c r="B65" s="34">
        <v>8</v>
      </c>
      <c r="C65" s="35">
        <f>Sheet3!C65</f>
        <v>34.8</v>
      </c>
      <c r="D65" s="35" t="str">
        <f>Sheet3!D65</f>
        <v>FAIL</v>
      </c>
      <c r="E65" s="34" t="s">
        <v>8</v>
      </c>
      <c r="F65" s="34" t="s">
        <v>15</v>
      </c>
    </row>
    <row r="66" spans="1:6" ht="12.75">
      <c r="A66" s="34">
        <v>23</v>
      </c>
      <c r="B66" s="34">
        <v>0</v>
      </c>
      <c r="C66" s="35">
        <f>Sheet3!C66</f>
        <v>9.200000000000001</v>
      </c>
      <c r="D66" s="35" t="str">
        <f>Sheet3!D66</f>
        <v>FAIL</v>
      </c>
      <c r="E66" s="34" t="s">
        <v>7</v>
      </c>
      <c r="F66" s="34" t="s">
        <v>15</v>
      </c>
    </row>
    <row r="67" spans="1:6" ht="12.75">
      <c r="A67" s="34">
        <v>26</v>
      </c>
      <c r="B67" s="34">
        <v>58</v>
      </c>
      <c r="C67" s="35">
        <f>Sheet3!C67</f>
        <v>45.199999999999996</v>
      </c>
      <c r="D67" s="35" t="str">
        <f>Sheet3!D67</f>
        <v>FAIL</v>
      </c>
      <c r="E67" s="34" t="s">
        <v>8</v>
      </c>
      <c r="F67" s="34" t="s">
        <v>15</v>
      </c>
    </row>
    <row r="68" spans="1:6" ht="12.75">
      <c r="A68" s="34">
        <v>42</v>
      </c>
      <c r="B68" s="34">
        <v>11</v>
      </c>
      <c r="C68" s="35">
        <f>Sheet3!C68</f>
        <v>23.4</v>
      </c>
      <c r="D68" s="35" t="str">
        <f>Sheet3!D68</f>
        <v>FAIL</v>
      </c>
      <c r="E68" s="34" t="s">
        <v>8</v>
      </c>
      <c r="F68" s="34" t="s">
        <v>15</v>
      </c>
    </row>
    <row r="69" spans="1:6" ht="12.75">
      <c r="A69" s="34">
        <v>81</v>
      </c>
      <c r="B69" s="34">
        <v>71</v>
      </c>
      <c r="C69" s="35">
        <f>Sheet3!C69</f>
        <v>75</v>
      </c>
      <c r="D69" s="35" t="str">
        <f>Sheet3!D69</f>
        <v>PASS</v>
      </c>
      <c r="E69" s="34" t="s">
        <v>7</v>
      </c>
      <c r="F69" s="34" t="s">
        <v>15</v>
      </c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</sheetData>
  <hyperlinks>
    <hyperlink ref="K18" location="'Cross tabs5'!cross_tabs_3" display="Cross tabs 4"/>
    <hyperlink ref="A1" location="CONTENTS!A1" display="CONTENTS"/>
    <hyperlink ref="I23:J23" location="Sheet5!A1" display="PROCEED TO SHEET 5"/>
    <hyperlink ref="I23" location="Sheet5!A1" display="PROCEED TO SHEET 5 (Refreshing data)"/>
    <hyperlink ref="I23:K23" location="Sheet5!A1" display="PROCEED TO SHEET 5 (Refreshing data)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3"/>
  <sheetViews>
    <sheetView workbookViewId="0" topLeftCell="A1">
      <selection activeCell="L16" sqref="L16"/>
    </sheetView>
  </sheetViews>
  <sheetFormatPr defaultColWidth="9.140625" defaultRowHeight="12.75"/>
  <cols>
    <col min="1" max="1" width="13.421875" style="0" customWidth="1"/>
    <col min="3" max="3" width="13.57421875" style="0" customWidth="1"/>
    <col min="7" max="7" width="17.00390625" style="0" customWidth="1"/>
    <col min="8" max="8" width="9.8515625" style="0" bestFit="1" customWidth="1"/>
    <col min="9" max="10" width="11.00390625" style="0" customWidth="1"/>
    <col min="11" max="11" width="10.57421875" style="0" bestFit="1" customWidth="1"/>
    <col min="12" max="12" width="14.8515625" style="0" customWidth="1"/>
  </cols>
  <sheetData>
    <row r="1" spans="1:4" ht="12.75">
      <c r="A1" s="50" t="s">
        <v>110</v>
      </c>
      <c r="C1" s="56" t="s">
        <v>115</v>
      </c>
      <c r="D1" s="57"/>
    </row>
    <row r="3" spans="2:7" ht="12.75">
      <c r="B3" s="49" t="s">
        <v>107</v>
      </c>
      <c r="C3" s="38"/>
      <c r="D3" s="38"/>
      <c r="E3" s="38"/>
      <c r="F3" s="38"/>
      <c r="G3" s="38"/>
    </row>
    <row r="4" spans="2:12" ht="12.75">
      <c r="B4" s="45" t="s">
        <v>64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2.75">
      <c r="B5" s="45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2.75">
      <c r="B6" s="45" t="s">
        <v>98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2.75">
      <c r="B7" s="45" t="s">
        <v>66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2.75">
      <c r="B8" s="45" t="s">
        <v>93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12.75">
      <c r="B9" s="45" t="s">
        <v>67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ht="12.75">
      <c r="B10" s="45" t="s">
        <v>63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ht="12.75">
      <c r="B11" s="45" t="s">
        <v>68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2:12" ht="12.75">
      <c r="B12" s="45" t="s">
        <v>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2" ht="12.75">
      <c r="B13" s="45" t="s">
        <v>70</v>
      </c>
      <c r="C13" s="38"/>
      <c r="D13" s="38"/>
      <c r="E13" s="38"/>
      <c r="F13" s="38"/>
      <c r="G13" s="38"/>
      <c r="H13" s="38"/>
      <c r="I13" s="38"/>
      <c r="J13" s="38"/>
      <c r="K13" s="38"/>
      <c r="L13" s="50" t="s">
        <v>128</v>
      </c>
    </row>
    <row r="17" ht="12.75">
      <c r="J17" s="21"/>
    </row>
    <row r="18" spans="4:7" ht="12.75">
      <c r="D18" s="22" t="str">
        <f>'Cross tabs5'!U14</f>
        <v>INCORRECT</v>
      </c>
      <c r="E18" s="22"/>
      <c r="F18" s="22"/>
      <c r="G18" s="22"/>
    </row>
    <row r="19" spans="1:11" ht="12.75">
      <c r="A19" s="34" t="s">
        <v>0</v>
      </c>
      <c r="B19" s="34" t="s">
        <v>1</v>
      </c>
      <c r="C19" s="35" t="s">
        <v>2</v>
      </c>
      <c r="D19" s="35" t="s">
        <v>3</v>
      </c>
      <c r="E19" s="34" t="s">
        <v>6</v>
      </c>
      <c r="F19" s="34" t="s">
        <v>13</v>
      </c>
      <c r="G19" s="4" t="s">
        <v>10</v>
      </c>
      <c r="H19" s="5"/>
      <c r="I19" s="4" t="s">
        <v>3</v>
      </c>
      <c r="J19" s="5"/>
      <c r="K19" s="6"/>
    </row>
    <row r="20" spans="1:11" ht="12.75">
      <c r="A20" s="34">
        <v>72</v>
      </c>
      <c r="B20" s="34">
        <v>38</v>
      </c>
      <c r="C20" s="35">
        <f aca="true" t="shared" si="0" ref="C20:C51">A20*0.4+B20*0.6</f>
        <v>51.6</v>
      </c>
      <c r="D20" s="35" t="str">
        <f aca="true" t="shared" si="1" ref="D20:D51">IF((A20&gt;35)*(B20&gt;35)*(C20&gt;40),"PASS","FAIL")</f>
        <v>PASS</v>
      </c>
      <c r="E20" s="34" t="s">
        <v>7</v>
      </c>
      <c r="F20" s="34" t="s">
        <v>14</v>
      </c>
      <c r="G20" s="4" t="s">
        <v>6</v>
      </c>
      <c r="H20" s="4" t="s">
        <v>13</v>
      </c>
      <c r="I20" s="7" t="s">
        <v>5</v>
      </c>
      <c r="J20" s="8" t="s">
        <v>4</v>
      </c>
      <c r="K20" s="9" t="s">
        <v>11</v>
      </c>
    </row>
    <row r="21" spans="1:11" ht="12.75">
      <c r="A21" s="34">
        <v>65</v>
      </c>
      <c r="B21" s="34">
        <v>34</v>
      </c>
      <c r="C21" s="35">
        <f t="shared" si="0"/>
        <v>46.4</v>
      </c>
      <c r="D21" s="35" t="str">
        <f t="shared" si="1"/>
        <v>FAIL</v>
      </c>
      <c r="E21" s="34" t="s">
        <v>7</v>
      </c>
      <c r="F21" s="34" t="s">
        <v>14</v>
      </c>
      <c r="G21" s="7" t="s">
        <v>8</v>
      </c>
      <c r="H21" s="7" t="s">
        <v>14</v>
      </c>
      <c r="I21" s="23">
        <v>0.1</v>
      </c>
      <c r="J21" s="24">
        <v>0.18</v>
      </c>
      <c r="K21" s="25">
        <v>0.28</v>
      </c>
    </row>
    <row r="22" spans="1:11" ht="12.75">
      <c r="A22" s="34">
        <v>51</v>
      </c>
      <c r="B22" s="34">
        <v>69</v>
      </c>
      <c r="C22" s="35">
        <f t="shared" si="0"/>
        <v>61.8</v>
      </c>
      <c r="D22" s="35" t="str">
        <f t="shared" si="1"/>
        <v>PASS</v>
      </c>
      <c r="E22" s="34" t="s">
        <v>8</v>
      </c>
      <c r="F22" s="34" t="s">
        <v>14</v>
      </c>
      <c r="G22" s="32"/>
      <c r="H22" s="13" t="s">
        <v>15</v>
      </c>
      <c r="I22" s="26">
        <v>0.18</v>
      </c>
      <c r="J22" s="27">
        <v>0.12</v>
      </c>
      <c r="K22" s="28">
        <v>0.3</v>
      </c>
    </row>
    <row r="23" spans="1:11" ht="12.75">
      <c r="A23" s="34">
        <v>62</v>
      </c>
      <c r="B23" s="34">
        <v>83</v>
      </c>
      <c r="C23" s="35">
        <f t="shared" si="0"/>
        <v>74.6</v>
      </c>
      <c r="D23" s="35" t="str">
        <f t="shared" si="1"/>
        <v>PASS</v>
      </c>
      <c r="E23" s="34" t="s">
        <v>7</v>
      </c>
      <c r="F23" s="34" t="s">
        <v>14</v>
      </c>
      <c r="G23" s="7" t="s">
        <v>16</v>
      </c>
      <c r="H23" s="5"/>
      <c r="I23" s="23">
        <v>0.28</v>
      </c>
      <c r="J23" s="24">
        <v>0.3</v>
      </c>
      <c r="K23" s="25">
        <v>0.58</v>
      </c>
    </row>
    <row r="24" spans="1:11" ht="12.75">
      <c r="A24" s="34">
        <v>100</v>
      </c>
      <c r="B24" s="34">
        <v>66</v>
      </c>
      <c r="C24" s="35">
        <f t="shared" si="0"/>
        <v>79.6</v>
      </c>
      <c r="D24" s="35" t="str">
        <f t="shared" si="1"/>
        <v>PASS</v>
      </c>
      <c r="E24" s="34" t="s">
        <v>8</v>
      </c>
      <c r="F24" s="34" t="s">
        <v>14</v>
      </c>
      <c r="G24" s="7" t="s">
        <v>7</v>
      </c>
      <c r="H24" s="7" t="s">
        <v>14</v>
      </c>
      <c r="I24" s="23">
        <v>0.1</v>
      </c>
      <c r="J24" s="24">
        <v>0.12</v>
      </c>
      <c r="K24" s="25">
        <v>0.22</v>
      </c>
    </row>
    <row r="25" spans="1:11" ht="12.75">
      <c r="A25" s="34">
        <v>100</v>
      </c>
      <c r="B25" s="34">
        <v>88</v>
      </c>
      <c r="C25" s="35">
        <f t="shared" si="0"/>
        <v>92.8</v>
      </c>
      <c r="D25" s="35" t="str">
        <f t="shared" si="1"/>
        <v>PASS</v>
      </c>
      <c r="E25" s="34" t="s">
        <v>8</v>
      </c>
      <c r="F25" s="34" t="s">
        <v>14</v>
      </c>
      <c r="G25" s="32"/>
      <c r="H25" s="13" t="s">
        <v>15</v>
      </c>
      <c r="I25" s="26">
        <v>0.1</v>
      </c>
      <c r="J25" s="27">
        <v>0.1</v>
      </c>
      <c r="K25" s="28">
        <v>0.2</v>
      </c>
    </row>
    <row r="26" spans="1:11" ht="12.75">
      <c r="A26" s="34">
        <v>100</v>
      </c>
      <c r="B26" s="34">
        <v>90</v>
      </c>
      <c r="C26" s="35">
        <f t="shared" si="0"/>
        <v>94</v>
      </c>
      <c r="D26" s="35" t="str">
        <f t="shared" si="1"/>
        <v>PASS</v>
      </c>
      <c r="E26" s="34" t="s">
        <v>8</v>
      </c>
      <c r="F26" s="34" t="s">
        <v>14</v>
      </c>
      <c r="G26" s="7" t="s">
        <v>17</v>
      </c>
      <c r="H26" s="5"/>
      <c r="I26" s="23">
        <v>0.2</v>
      </c>
      <c r="J26" s="24">
        <v>0.22</v>
      </c>
      <c r="K26" s="25">
        <v>0.42</v>
      </c>
    </row>
    <row r="27" spans="1:11" ht="12.75">
      <c r="A27" s="34">
        <v>19</v>
      </c>
      <c r="B27" s="34">
        <v>46</v>
      </c>
      <c r="C27" s="35">
        <f t="shared" si="0"/>
        <v>35.199999999999996</v>
      </c>
      <c r="D27" s="35" t="str">
        <f t="shared" si="1"/>
        <v>FAIL</v>
      </c>
      <c r="E27" s="34" t="s">
        <v>7</v>
      </c>
      <c r="F27" s="34" t="s">
        <v>14</v>
      </c>
      <c r="G27" s="17" t="s">
        <v>11</v>
      </c>
      <c r="H27" s="33"/>
      <c r="I27" s="29">
        <v>0.48</v>
      </c>
      <c r="J27" s="30">
        <v>0.52</v>
      </c>
      <c r="K27" s="31">
        <v>1</v>
      </c>
    </row>
    <row r="28" spans="1:6" ht="12.75">
      <c r="A28" s="34">
        <v>21</v>
      </c>
      <c r="B28" s="34">
        <v>52</v>
      </c>
      <c r="C28" s="35">
        <f t="shared" si="0"/>
        <v>39.6</v>
      </c>
      <c r="D28" s="35" t="str">
        <f t="shared" si="1"/>
        <v>FAIL</v>
      </c>
      <c r="E28" s="34" t="s">
        <v>7</v>
      </c>
      <c r="F28" s="34" t="s">
        <v>14</v>
      </c>
    </row>
    <row r="29" spans="1:6" ht="12.75">
      <c r="A29" s="34">
        <v>96</v>
      </c>
      <c r="B29" s="34">
        <v>70</v>
      </c>
      <c r="C29" s="35">
        <f t="shared" si="0"/>
        <v>80.4</v>
      </c>
      <c r="D29" s="35" t="str">
        <f t="shared" si="1"/>
        <v>PASS</v>
      </c>
      <c r="E29" s="34" t="s">
        <v>8</v>
      </c>
      <c r="F29" s="34" t="s">
        <v>14</v>
      </c>
    </row>
    <row r="30" spans="1:6" ht="12.75">
      <c r="A30" s="34">
        <v>39</v>
      </c>
      <c r="B30" s="34">
        <v>90</v>
      </c>
      <c r="C30" s="35">
        <f t="shared" si="0"/>
        <v>69.6</v>
      </c>
      <c r="D30" s="35" t="str">
        <f t="shared" si="1"/>
        <v>PASS</v>
      </c>
      <c r="E30" s="34" t="s">
        <v>7</v>
      </c>
      <c r="F30" s="34" t="s">
        <v>14</v>
      </c>
    </row>
    <row r="31" spans="1:6" ht="12.75">
      <c r="A31" s="34">
        <v>52</v>
      </c>
      <c r="B31" s="34">
        <v>6</v>
      </c>
      <c r="C31" s="35">
        <f t="shared" si="0"/>
        <v>24.4</v>
      </c>
      <c r="D31" s="35" t="str">
        <f t="shared" si="1"/>
        <v>FAIL</v>
      </c>
      <c r="E31" s="34" t="s">
        <v>8</v>
      </c>
      <c r="F31" s="34" t="s">
        <v>14</v>
      </c>
    </row>
    <row r="32" spans="1:12" ht="12.75">
      <c r="A32" s="34">
        <v>100</v>
      </c>
      <c r="B32" s="34">
        <v>88</v>
      </c>
      <c r="C32" s="35">
        <f t="shared" si="0"/>
        <v>92.8</v>
      </c>
      <c r="D32" s="35" t="str">
        <f t="shared" si="1"/>
        <v>PASS</v>
      </c>
      <c r="E32" s="34" t="s">
        <v>7</v>
      </c>
      <c r="F32" s="34" t="s">
        <v>14</v>
      </c>
      <c r="I32" s="59" t="s">
        <v>135</v>
      </c>
      <c r="J32" s="59"/>
      <c r="K32" s="59"/>
      <c r="L32" s="59"/>
    </row>
    <row r="33" spans="1:6" ht="12.75">
      <c r="A33" s="34">
        <v>85</v>
      </c>
      <c r="B33" s="34">
        <v>44</v>
      </c>
      <c r="C33" s="35">
        <f t="shared" si="0"/>
        <v>60.4</v>
      </c>
      <c r="D33" s="35" t="str">
        <f t="shared" si="1"/>
        <v>PASS</v>
      </c>
      <c r="E33" s="34" t="s">
        <v>8</v>
      </c>
      <c r="F33" s="34" t="s">
        <v>14</v>
      </c>
    </row>
    <row r="34" spans="1:6" ht="12.75">
      <c r="A34" s="34">
        <v>67</v>
      </c>
      <c r="B34" s="34">
        <v>11</v>
      </c>
      <c r="C34" s="35">
        <f t="shared" si="0"/>
        <v>33.4</v>
      </c>
      <c r="D34" s="35" t="str">
        <f t="shared" si="1"/>
        <v>FAIL</v>
      </c>
      <c r="E34" s="34" t="s">
        <v>8</v>
      </c>
      <c r="F34" s="34" t="s">
        <v>14</v>
      </c>
    </row>
    <row r="35" spans="1:6" ht="12.75">
      <c r="A35" s="34">
        <v>61</v>
      </c>
      <c r="B35" s="34">
        <v>2</v>
      </c>
      <c r="C35" s="35">
        <f t="shared" si="0"/>
        <v>25.6</v>
      </c>
      <c r="D35" s="35" t="str">
        <f t="shared" si="1"/>
        <v>FAIL</v>
      </c>
      <c r="E35" s="34" t="s">
        <v>8</v>
      </c>
      <c r="F35" s="34" t="s">
        <v>14</v>
      </c>
    </row>
    <row r="36" spans="1:6" ht="12.75">
      <c r="A36" s="34">
        <v>100</v>
      </c>
      <c r="B36" s="34">
        <v>63</v>
      </c>
      <c r="C36" s="35">
        <f t="shared" si="0"/>
        <v>77.8</v>
      </c>
      <c r="D36" s="35" t="str">
        <f t="shared" si="1"/>
        <v>PASS</v>
      </c>
      <c r="E36" s="34" t="s">
        <v>7</v>
      </c>
      <c r="F36" s="34" t="s">
        <v>14</v>
      </c>
    </row>
    <row r="37" spans="1:6" ht="12.75">
      <c r="A37" s="34">
        <v>22</v>
      </c>
      <c r="B37" s="34">
        <v>83</v>
      </c>
      <c r="C37" s="35">
        <f t="shared" si="0"/>
        <v>58.599999999999994</v>
      </c>
      <c r="D37" s="35" t="str">
        <f t="shared" si="1"/>
        <v>FAIL</v>
      </c>
      <c r="E37" s="34" t="s">
        <v>8</v>
      </c>
      <c r="F37" s="34" t="s">
        <v>14</v>
      </c>
    </row>
    <row r="38" spans="1:6" ht="12.75">
      <c r="A38" s="34">
        <v>81</v>
      </c>
      <c r="B38" s="34">
        <v>46</v>
      </c>
      <c r="C38" s="35">
        <f t="shared" si="0"/>
        <v>60</v>
      </c>
      <c r="D38" s="35" t="str">
        <f t="shared" si="1"/>
        <v>PASS</v>
      </c>
      <c r="E38" s="34" t="s">
        <v>8</v>
      </c>
      <c r="F38" s="34" t="s">
        <v>14</v>
      </c>
    </row>
    <row r="39" spans="1:6" ht="12.75">
      <c r="A39" s="34">
        <v>100</v>
      </c>
      <c r="B39" s="34">
        <v>11</v>
      </c>
      <c r="C39" s="35">
        <f t="shared" si="0"/>
        <v>46.6</v>
      </c>
      <c r="D39" s="35" t="str">
        <f t="shared" si="1"/>
        <v>FAIL</v>
      </c>
      <c r="E39" s="34" t="s">
        <v>8</v>
      </c>
      <c r="F39" s="34" t="s">
        <v>14</v>
      </c>
    </row>
    <row r="40" spans="1:6" ht="12.75">
      <c r="A40" s="34">
        <v>86</v>
      </c>
      <c r="B40" s="34">
        <v>50</v>
      </c>
      <c r="C40" s="35">
        <f t="shared" si="0"/>
        <v>64.4</v>
      </c>
      <c r="D40" s="35" t="str">
        <f t="shared" si="1"/>
        <v>PASS</v>
      </c>
      <c r="E40" s="34" t="s">
        <v>7</v>
      </c>
      <c r="F40" s="34" t="s">
        <v>14</v>
      </c>
    </row>
    <row r="41" spans="1:6" ht="12.75">
      <c r="A41" s="34">
        <v>100</v>
      </c>
      <c r="B41" s="34">
        <v>91</v>
      </c>
      <c r="C41" s="35">
        <f t="shared" si="0"/>
        <v>94.6</v>
      </c>
      <c r="D41" s="35" t="str">
        <f t="shared" si="1"/>
        <v>PASS</v>
      </c>
      <c r="E41" s="34" t="s">
        <v>8</v>
      </c>
      <c r="F41" s="34" t="s">
        <v>14</v>
      </c>
    </row>
    <row r="42" spans="1:6" ht="12.75">
      <c r="A42" s="34">
        <v>100</v>
      </c>
      <c r="B42" s="34">
        <v>91</v>
      </c>
      <c r="C42" s="35">
        <f t="shared" si="0"/>
        <v>94.6</v>
      </c>
      <c r="D42" s="35" t="str">
        <f t="shared" si="1"/>
        <v>PASS</v>
      </c>
      <c r="E42" s="34" t="s">
        <v>7</v>
      </c>
      <c r="F42" s="34" t="s">
        <v>14</v>
      </c>
    </row>
    <row r="43" spans="1:6" ht="12.75">
      <c r="A43" s="34">
        <v>15</v>
      </c>
      <c r="B43" s="34">
        <v>56</v>
      </c>
      <c r="C43" s="35">
        <f t="shared" si="0"/>
        <v>39.6</v>
      </c>
      <c r="D43" s="35" t="str">
        <f t="shared" si="1"/>
        <v>FAIL</v>
      </c>
      <c r="E43" s="34" t="s">
        <v>7</v>
      </c>
      <c r="F43" s="34" t="s">
        <v>14</v>
      </c>
    </row>
    <row r="44" spans="1:6" ht="12.75">
      <c r="A44" s="34">
        <v>97</v>
      </c>
      <c r="B44" s="34">
        <v>57</v>
      </c>
      <c r="C44" s="35">
        <f t="shared" si="0"/>
        <v>73</v>
      </c>
      <c r="D44" s="35" t="str">
        <f t="shared" si="1"/>
        <v>PASS</v>
      </c>
      <c r="E44" s="34" t="s">
        <v>8</v>
      </c>
      <c r="F44" s="34" t="s">
        <v>14</v>
      </c>
    </row>
    <row r="45" spans="1:6" ht="12.75">
      <c r="A45" s="34">
        <v>27</v>
      </c>
      <c r="B45" s="34">
        <v>95</v>
      </c>
      <c r="C45" s="35">
        <f t="shared" si="0"/>
        <v>67.8</v>
      </c>
      <c r="D45" s="35" t="str">
        <f t="shared" si="1"/>
        <v>FAIL</v>
      </c>
      <c r="E45" s="34" t="s">
        <v>8</v>
      </c>
      <c r="F45" s="34" t="s">
        <v>15</v>
      </c>
    </row>
    <row r="46" spans="1:6" ht="12.75">
      <c r="A46" s="34">
        <v>100</v>
      </c>
      <c r="B46" s="34">
        <v>55</v>
      </c>
      <c r="C46" s="35">
        <f t="shared" si="0"/>
        <v>73</v>
      </c>
      <c r="D46" s="35" t="str">
        <f t="shared" si="1"/>
        <v>PASS</v>
      </c>
      <c r="E46" s="34" t="s">
        <v>8</v>
      </c>
      <c r="F46" s="34" t="s">
        <v>15</v>
      </c>
    </row>
    <row r="47" spans="1:6" ht="12.75">
      <c r="A47" s="34">
        <v>26</v>
      </c>
      <c r="B47" s="34">
        <v>16</v>
      </c>
      <c r="C47" s="35">
        <f t="shared" si="0"/>
        <v>20</v>
      </c>
      <c r="D47" s="35" t="str">
        <f t="shared" si="1"/>
        <v>FAIL</v>
      </c>
      <c r="E47" s="34" t="s">
        <v>7</v>
      </c>
      <c r="F47" s="34" t="s">
        <v>15</v>
      </c>
    </row>
    <row r="48" spans="1:6" ht="12.75">
      <c r="A48" s="34">
        <v>97</v>
      </c>
      <c r="B48" s="34">
        <v>53</v>
      </c>
      <c r="C48" s="35">
        <f t="shared" si="0"/>
        <v>70.6</v>
      </c>
      <c r="D48" s="35" t="str">
        <f t="shared" si="1"/>
        <v>PASS</v>
      </c>
      <c r="E48" s="34" t="s">
        <v>8</v>
      </c>
      <c r="F48" s="34" t="s">
        <v>15</v>
      </c>
    </row>
    <row r="49" spans="1:6" ht="12.75">
      <c r="A49" s="34">
        <v>44</v>
      </c>
      <c r="B49" s="34">
        <v>19</v>
      </c>
      <c r="C49" s="35">
        <f t="shared" si="0"/>
        <v>29</v>
      </c>
      <c r="D49" s="35" t="str">
        <f t="shared" si="1"/>
        <v>FAIL</v>
      </c>
      <c r="E49" s="34" t="s">
        <v>7</v>
      </c>
      <c r="F49" s="34" t="s">
        <v>15</v>
      </c>
    </row>
    <row r="50" spans="1:6" ht="12.75">
      <c r="A50" s="34">
        <v>18</v>
      </c>
      <c r="B50" s="34">
        <v>98</v>
      </c>
      <c r="C50" s="35">
        <f t="shared" si="0"/>
        <v>66</v>
      </c>
      <c r="D50" s="35" t="str">
        <f t="shared" si="1"/>
        <v>FAIL</v>
      </c>
      <c r="E50" s="34" t="s">
        <v>8</v>
      </c>
      <c r="F50" s="34" t="s">
        <v>15</v>
      </c>
    </row>
    <row r="51" spans="1:6" ht="12.75">
      <c r="A51" s="34">
        <v>100</v>
      </c>
      <c r="B51" s="34">
        <v>90</v>
      </c>
      <c r="C51" s="35">
        <f t="shared" si="0"/>
        <v>94</v>
      </c>
      <c r="D51" s="35" t="str">
        <f t="shared" si="1"/>
        <v>PASS</v>
      </c>
      <c r="E51" s="34" t="s">
        <v>7</v>
      </c>
      <c r="F51" s="34" t="s">
        <v>15</v>
      </c>
    </row>
    <row r="52" spans="1:6" ht="12.75">
      <c r="A52" s="34">
        <v>49</v>
      </c>
      <c r="B52" s="34">
        <v>86</v>
      </c>
      <c r="C52" s="35">
        <f aca="true" t="shared" si="2" ref="C52:C69">A52*0.4+B52*0.6</f>
        <v>71.2</v>
      </c>
      <c r="D52" s="35" t="str">
        <f aca="true" t="shared" si="3" ref="D52:D69">IF((A52&gt;35)*(B52&gt;35)*(C52&gt;40),"PASS","FAIL")</f>
        <v>PASS</v>
      </c>
      <c r="E52" s="34" t="s">
        <v>7</v>
      </c>
      <c r="F52" s="34" t="s">
        <v>15</v>
      </c>
    </row>
    <row r="53" spans="1:6" ht="12.75">
      <c r="A53" s="34">
        <v>30</v>
      </c>
      <c r="B53" s="34">
        <v>38</v>
      </c>
      <c r="C53" s="35">
        <f t="shared" si="2"/>
        <v>34.8</v>
      </c>
      <c r="D53" s="35" t="str">
        <f t="shared" si="3"/>
        <v>FAIL</v>
      </c>
      <c r="E53" s="34" t="s">
        <v>8</v>
      </c>
      <c r="F53" s="34" t="s">
        <v>15</v>
      </c>
    </row>
    <row r="54" spans="1:6" ht="12.75">
      <c r="A54" s="34">
        <v>69</v>
      </c>
      <c r="B54" s="34">
        <v>34</v>
      </c>
      <c r="C54" s="35">
        <f t="shared" si="2"/>
        <v>48</v>
      </c>
      <c r="D54" s="35" t="str">
        <f t="shared" si="3"/>
        <v>FAIL</v>
      </c>
      <c r="E54" s="34" t="s">
        <v>8</v>
      </c>
      <c r="F54" s="34" t="s">
        <v>15</v>
      </c>
    </row>
    <row r="55" spans="1:6" ht="12.75">
      <c r="A55" s="34">
        <v>54</v>
      </c>
      <c r="B55" s="34">
        <v>56</v>
      </c>
      <c r="C55" s="35">
        <f t="shared" si="2"/>
        <v>55.2</v>
      </c>
      <c r="D55" s="35" t="str">
        <f t="shared" si="3"/>
        <v>PASS</v>
      </c>
      <c r="E55" s="34" t="s">
        <v>8</v>
      </c>
      <c r="F55" s="34" t="s">
        <v>15</v>
      </c>
    </row>
    <row r="56" spans="1:6" ht="12.75">
      <c r="A56" s="34">
        <v>100</v>
      </c>
      <c r="B56" s="34">
        <v>11</v>
      </c>
      <c r="C56" s="35">
        <f t="shared" si="2"/>
        <v>46.6</v>
      </c>
      <c r="D56" s="35" t="str">
        <f t="shared" si="3"/>
        <v>FAIL</v>
      </c>
      <c r="E56" s="34" t="s">
        <v>7</v>
      </c>
      <c r="F56" s="34" t="s">
        <v>15</v>
      </c>
    </row>
    <row r="57" spans="1:6" ht="12.75">
      <c r="A57" s="34">
        <v>57</v>
      </c>
      <c r="B57" s="34">
        <v>51</v>
      </c>
      <c r="C57" s="35">
        <f t="shared" si="2"/>
        <v>53.4</v>
      </c>
      <c r="D57" s="35" t="str">
        <f t="shared" si="3"/>
        <v>PASS</v>
      </c>
      <c r="E57" s="34" t="s">
        <v>7</v>
      </c>
      <c r="F57" s="34" t="s">
        <v>15</v>
      </c>
    </row>
    <row r="58" spans="1:6" ht="12.75">
      <c r="A58" s="34">
        <v>66</v>
      </c>
      <c r="B58" s="34">
        <v>27</v>
      </c>
      <c r="C58" s="35">
        <f t="shared" si="2"/>
        <v>42.6</v>
      </c>
      <c r="D58" s="35" t="str">
        <f t="shared" si="3"/>
        <v>FAIL</v>
      </c>
      <c r="E58" s="34" t="s">
        <v>8</v>
      </c>
      <c r="F58" s="34" t="s">
        <v>15</v>
      </c>
    </row>
    <row r="59" spans="1:6" ht="12.75">
      <c r="A59" s="34">
        <v>94</v>
      </c>
      <c r="B59" s="34">
        <v>76</v>
      </c>
      <c r="C59" s="35">
        <f t="shared" si="2"/>
        <v>83.2</v>
      </c>
      <c r="D59" s="35" t="str">
        <f t="shared" si="3"/>
        <v>PASS</v>
      </c>
      <c r="E59" s="34" t="s">
        <v>7</v>
      </c>
      <c r="F59" s="34" t="s">
        <v>15</v>
      </c>
    </row>
    <row r="60" spans="1:6" ht="12.75">
      <c r="A60" s="34">
        <v>80</v>
      </c>
      <c r="B60" s="34">
        <v>91</v>
      </c>
      <c r="C60" s="35">
        <f t="shared" si="2"/>
        <v>86.6</v>
      </c>
      <c r="D60" s="35" t="str">
        <f t="shared" si="3"/>
        <v>PASS</v>
      </c>
      <c r="E60" s="34" t="s">
        <v>8</v>
      </c>
      <c r="F60" s="34" t="s">
        <v>15</v>
      </c>
    </row>
    <row r="61" spans="1:6" ht="12.75">
      <c r="A61" s="34">
        <v>90</v>
      </c>
      <c r="B61" s="34">
        <v>80</v>
      </c>
      <c r="C61" s="35">
        <f t="shared" si="2"/>
        <v>84</v>
      </c>
      <c r="D61" s="35" t="str">
        <f t="shared" si="3"/>
        <v>PASS</v>
      </c>
      <c r="E61" s="34" t="s">
        <v>8</v>
      </c>
      <c r="F61" s="34" t="s">
        <v>15</v>
      </c>
    </row>
    <row r="62" spans="1:6" ht="12.75">
      <c r="A62" s="34">
        <v>100</v>
      </c>
      <c r="B62" s="34">
        <v>22</v>
      </c>
      <c r="C62" s="35">
        <f t="shared" si="2"/>
        <v>53.2</v>
      </c>
      <c r="D62" s="35" t="str">
        <f t="shared" si="3"/>
        <v>FAIL</v>
      </c>
      <c r="E62" s="34" t="s">
        <v>8</v>
      </c>
      <c r="F62" s="34" t="s">
        <v>15</v>
      </c>
    </row>
    <row r="63" spans="1:6" ht="12.75">
      <c r="A63" s="34">
        <v>100</v>
      </c>
      <c r="B63" s="34">
        <v>98</v>
      </c>
      <c r="C63" s="35">
        <f t="shared" si="2"/>
        <v>98.8</v>
      </c>
      <c r="D63" s="35" t="str">
        <f t="shared" si="3"/>
        <v>PASS</v>
      </c>
      <c r="E63" s="34" t="s">
        <v>7</v>
      </c>
      <c r="F63" s="34" t="s">
        <v>15</v>
      </c>
    </row>
    <row r="64" spans="1:6" ht="12.75">
      <c r="A64" s="34">
        <v>100</v>
      </c>
      <c r="B64" s="34">
        <v>48</v>
      </c>
      <c r="C64" s="35">
        <f t="shared" si="2"/>
        <v>68.8</v>
      </c>
      <c r="D64" s="35" t="str">
        <f t="shared" si="3"/>
        <v>PASS</v>
      </c>
      <c r="E64" s="34" t="s">
        <v>8</v>
      </c>
      <c r="F64" s="34" t="s">
        <v>15</v>
      </c>
    </row>
    <row r="65" spans="1:6" ht="12.75">
      <c r="A65" s="34">
        <v>90</v>
      </c>
      <c r="B65" s="34">
        <v>8</v>
      </c>
      <c r="C65" s="35">
        <f t="shared" si="2"/>
        <v>40.8</v>
      </c>
      <c r="D65" s="35" t="str">
        <f t="shared" si="3"/>
        <v>FAIL</v>
      </c>
      <c r="E65" s="34" t="s">
        <v>8</v>
      </c>
      <c r="F65" s="34" t="s">
        <v>15</v>
      </c>
    </row>
    <row r="66" spans="1:6" ht="12.75">
      <c r="A66" s="34">
        <v>38</v>
      </c>
      <c r="B66" s="34">
        <v>0</v>
      </c>
      <c r="C66" s="35">
        <f t="shared" si="2"/>
        <v>15.200000000000001</v>
      </c>
      <c r="D66" s="35" t="str">
        <f t="shared" si="3"/>
        <v>FAIL</v>
      </c>
      <c r="E66" s="34" t="s">
        <v>7</v>
      </c>
      <c r="F66" s="34" t="s">
        <v>15</v>
      </c>
    </row>
    <row r="67" spans="1:6" ht="12.75">
      <c r="A67" s="34">
        <v>41</v>
      </c>
      <c r="B67" s="34">
        <v>58</v>
      </c>
      <c r="C67" s="35">
        <f t="shared" si="2"/>
        <v>51.2</v>
      </c>
      <c r="D67" s="35" t="str">
        <f t="shared" si="3"/>
        <v>PASS</v>
      </c>
      <c r="E67" s="34" t="s">
        <v>8</v>
      </c>
      <c r="F67" s="34" t="s">
        <v>15</v>
      </c>
    </row>
    <row r="68" spans="1:6" ht="12.75">
      <c r="A68" s="34">
        <v>57</v>
      </c>
      <c r="B68" s="34">
        <v>11</v>
      </c>
      <c r="C68" s="35">
        <f t="shared" si="2"/>
        <v>29.4</v>
      </c>
      <c r="D68" s="35" t="str">
        <f t="shared" si="3"/>
        <v>FAIL</v>
      </c>
      <c r="E68" s="34" t="s">
        <v>8</v>
      </c>
      <c r="F68" s="34" t="s">
        <v>15</v>
      </c>
    </row>
    <row r="69" spans="1:6" ht="12.75">
      <c r="A69" s="34">
        <v>96</v>
      </c>
      <c r="B69" s="34">
        <v>71</v>
      </c>
      <c r="C69" s="35">
        <f t="shared" si="2"/>
        <v>81</v>
      </c>
      <c r="D69" s="35" t="str">
        <f t="shared" si="3"/>
        <v>PASS</v>
      </c>
      <c r="E69" s="34" t="s">
        <v>7</v>
      </c>
      <c r="F69" s="34" t="s">
        <v>15</v>
      </c>
    </row>
    <row r="70" ht="12.75">
      <c r="F70" s="1"/>
    </row>
    <row r="71" ht="12.75">
      <c r="F71" s="1"/>
    </row>
    <row r="72" spans="1:6" ht="12.75">
      <c r="A72" s="34" t="s">
        <v>0</v>
      </c>
      <c r="B72" s="34" t="s">
        <v>1</v>
      </c>
      <c r="F72" s="1"/>
    </row>
    <row r="73" spans="1:6" ht="12.75">
      <c r="A73" s="34">
        <v>72</v>
      </c>
      <c r="B73" s="34">
        <v>38</v>
      </c>
      <c r="F73" s="1"/>
    </row>
    <row r="74" spans="1:6" ht="12.75">
      <c r="A74" s="34">
        <v>65</v>
      </c>
      <c r="B74" s="34">
        <v>34</v>
      </c>
      <c r="F74" s="1"/>
    </row>
    <row r="75" spans="1:6" ht="12.75">
      <c r="A75" s="34">
        <v>51</v>
      </c>
      <c r="B75" s="34">
        <v>69</v>
      </c>
      <c r="F75" s="1"/>
    </row>
    <row r="76" spans="1:6" ht="12.75">
      <c r="A76" s="34">
        <v>62</v>
      </c>
      <c r="B76" s="34">
        <v>83</v>
      </c>
      <c r="F76" s="1"/>
    </row>
    <row r="77" spans="1:6" ht="12.75">
      <c r="A77" s="34">
        <v>100</v>
      </c>
      <c r="B77" s="34">
        <v>66</v>
      </c>
      <c r="F77" s="1"/>
    </row>
    <row r="78" spans="1:6" ht="12.75">
      <c r="A78" s="34">
        <v>100</v>
      </c>
      <c r="B78" s="34">
        <v>88</v>
      </c>
      <c r="F78" s="1"/>
    </row>
    <row r="79" spans="1:6" ht="12.75">
      <c r="A79" s="34">
        <v>100</v>
      </c>
      <c r="B79" s="34">
        <v>90</v>
      </c>
      <c r="F79" s="1"/>
    </row>
    <row r="80" spans="1:6" ht="12.75">
      <c r="A80" s="34">
        <v>19</v>
      </c>
      <c r="B80" s="34">
        <v>46</v>
      </c>
      <c r="F80" s="1"/>
    </row>
    <row r="81" spans="1:6" ht="12.75">
      <c r="A81" s="34">
        <v>21</v>
      </c>
      <c r="B81" s="34">
        <v>52</v>
      </c>
      <c r="F81" s="1"/>
    </row>
    <row r="82" spans="1:6" ht="12.75">
      <c r="A82" s="34">
        <v>96</v>
      </c>
      <c r="B82" s="34">
        <v>70</v>
      </c>
      <c r="F82" s="1"/>
    </row>
    <row r="83" spans="1:6" ht="12.75">
      <c r="A83" s="34">
        <v>39</v>
      </c>
      <c r="B83" s="34">
        <v>90</v>
      </c>
      <c r="F83" s="1"/>
    </row>
    <row r="84" spans="1:6" ht="12.75">
      <c r="A84" s="34">
        <v>52</v>
      </c>
      <c r="B84" s="34">
        <v>6</v>
      </c>
      <c r="F84" s="1"/>
    </row>
    <row r="85" spans="1:6" ht="12.75">
      <c r="A85" s="34">
        <v>100</v>
      </c>
      <c r="B85" s="34">
        <v>88</v>
      </c>
      <c r="F85" s="1"/>
    </row>
    <row r="86" spans="1:6" ht="12.75">
      <c r="A86" s="34">
        <v>85</v>
      </c>
      <c r="B86" s="34">
        <v>44</v>
      </c>
      <c r="F86" s="1"/>
    </row>
    <row r="87" spans="1:6" ht="12.75">
      <c r="A87" s="34">
        <v>67</v>
      </c>
      <c r="B87" s="34">
        <v>11</v>
      </c>
      <c r="F87" s="1"/>
    </row>
    <row r="88" spans="1:6" ht="12.75">
      <c r="A88" s="34">
        <v>61</v>
      </c>
      <c r="B88" s="34">
        <v>2</v>
      </c>
      <c r="F88" s="1"/>
    </row>
    <row r="89" spans="1:6" ht="12.75">
      <c r="A89" s="34">
        <v>100</v>
      </c>
      <c r="B89" s="34">
        <v>63</v>
      </c>
      <c r="F89" s="1"/>
    </row>
    <row r="90" spans="1:6" ht="12.75">
      <c r="A90" s="34">
        <v>22</v>
      </c>
      <c r="B90" s="34">
        <v>83</v>
      </c>
      <c r="F90" s="1"/>
    </row>
    <row r="91" spans="1:6" ht="12.75">
      <c r="A91" s="34">
        <v>81</v>
      </c>
      <c r="B91" s="34">
        <v>46</v>
      </c>
      <c r="F91" s="1"/>
    </row>
    <row r="92" spans="1:6" ht="12.75">
      <c r="A92" s="34">
        <v>100</v>
      </c>
      <c r="B92" s="34">
        <v>11</v>
      </c>
      <c r="F92" s="1"/>
    </row>
    <row r="93" spans="1:6" ht="12.75">
      <c r="A93" s="34">
        <v>86</v>
      </c>
      <c r="B93" s="34">
        <v>50</v>
      </c>
      <c r="F93" s="1"/>
    </row>
    <row r="94" spans="1:6" ht="12.75">
      <c r="A94" s="34">
        <v>100</v>
      </c>
      <c r="B94" s="34">
        <v>91</v>
      </c>
      <c r="F94" s="1"/>
    </row>
    <row r="95" spans="1:6" ht="12.75">
      <c r="A95" s="34">
        <v>100</v>
      </c>
      <c r="B95" s="34">
        <v>91</v>
      </c>
      <c r="F95" s="1"/>
    </row>
    <row r="96" spans="1:6" ht="12.75">
      <c r="A96" s="34">
        <v>15</v>
      </c>
      <c r="B96" s="34">
        <v>56</v>
      </c>
      <c r="F96" s="1"/>
    </row>
    <row r="97" spans="1:6" ht="12.75">
      <c r="A97" s="34">
        <v>97</v>
      </c>
      <c r="B97" s="34">
        <v>57</v>
      </c>
      <c r="F97" s="1"/>
    </row>
    <row r="98" spans="1:6" ht="12.75">
      <c r="A98" s="34">
        <v>27</v>
      </c>
      <c r="B98" s="34">
        <v>95</v>
      </c>
      <c r="F98" s="1"/>
    </row>
    <row r="99" spans="1:6" ht="12.75">
      <c r="A99" s="34">
        <v>100</v>
      </c>
      <c r="B99" s="34">
        <v>55</v>
      </c>
      <c r="F99" s="1"/>
    </row>
    <row r="100" spans="1:6" ht="12.75">
      <c r="A100" s="34">
        <v>26</v>
      </c>
      <c r="B100" s="34">
        <v>16</v>
      </c>
      <c r="F100" s="1"/>
    </row>
    <row r="101" spans="1:6" ht="12.75">
      <c r="A101" s="34">
        <v>97</v>
      </c>
      <c r="B101" s="34">
        <v>53</v>
      </c>
      <c r="F101" s="1"/>
    </row>
    <row r="102" spans="1:6" ht="12.75">
      <c r="A102" s="34">
        <v>44</v>
      </c>
      <c r="B102" s="34">
        <v>19</v>
      </c>
      <c r="F102" s="1"/>
    </row>
    <row r="103" spans="1:6" ht="12.75">
      <c r="A103" s="34">
        <v>18</v>
      </c>
      <c r="B103" s="34">
        <v>98</v>
      </c>
      <c r="F103" s="1"/>
    </row>
    <row r="104" spans="1:6" ht="12.75">
      <c r="A104" s="34">
        <v>100</v>
      </c>
      <c r="B104" s="34">
        <v>90</v>
      </c>
      <c r="F104" s="1"/>
    </row>
    <row r="105" spans="1:6" ht="12.75">
      <c r="A105" s="34">
        <v>49</v>
      </c>
      <c r="B105" s="34">
        <v>86</v>
      </c>
      <c r="F105" s="1"/>
    </row>
    <row r="106" spans="1:6" ht="12.75">
      <c r="A106" s="34">
        <v>30</v>
      </c>
      <c r="B106" s="34">
        <v>38</v>
      </c>
      <c r="F106" s="1"/>
    </row>
    <row r="107" spans="1:6" ht="12.75">
      <c r="A107" s="34">
        <v>69</v>
      </c>
      <c r="B107" s="34">
        <v>34</v>
      </c>
      <c r="F107" s="1"/>
    </row>
    <row r="108" spans="1:6" ht="12.75">
      <c r="A108" s="34">
        <v>54</v>
      </c>
      <c r="B108" s="34">
        <v>56</v>
      </c>
      <c r="F108" s="1"/>
    </row>
    <row r="109" spans="1:6" ht="12.75">
      <c r="A109" s="34">
        <v>100</v>
      </c>
      <c r="B109" s="34">
        <v>11</v>
      </c>
      <c r="F109" s="1"/>
    </row>
    <row r="110" spans="1:6" ht="12.75">
      <c r="A110" s="34">
        <v>57</v>
      </c>
      <c r="B110" s="34">
        <v>51</v>
      </c>
      <c r="F110" s="1"/>
    </row>
    <row r="111" spans="1:6" ht="12.75">
      <c r="A111" s="34">
        <v>66</v>
      </c>
      <c r="B111" s="34">
        <v>27</v>
      </c>
      <c r="F111" s="1"/>
    </row>
    <row r="112" spans="1:6" ht="12.75">
      <c r="A112" s="34">
        <v>94</v>
      </c>
      <c r="B112" s="34">
        <v>76</v>
      </c>
      <c r="F112" s="1"/>
    </row>
    <row r="113" spans="1:6" ht="12.75">
      <c r="A113" s="34">
        <v>80</v>
      </c>
      <c r="B113" s="34">
        <v>91</v>
      </c>
      <c r="F113" s="1"/>
    </row>
    <row r="114" spans="1:6" ht="12.75">
      <c r="A114" s="34">
        <v>90</v>
      </c>
      <c r="B114" s="34">
        <v>80</v>
      </c>
      <c r="F114" s="1"/>
    </row>
    <row r="115" spans="1:6" ht="12.75">
      <c r="A115" s="34">
        <v>100</v>
      </c>
      <c r="B115" s="34">
        <v>22</v>
      </c>
      <c r="F115" s="1"/>
    </row>
    <row r="116" spans="1:6" ht="12.75">
      <c r="A116" s="34">
        <v>100</v>
      </c>
      <c r="B116" s="34">
        <v>98</v>
      </c>
      <c r="F116" s="1"/>
    </row>
    <row r="117" spans="1:6" ht="12.75">
      <c r="A117" s="34">
        <v>100</v>
      </c>
      <c r="B117" s="34">
        <v>48</v>
      </c>
      <c r="F117" s="1"/>
    </row>
    <row r="118" spans="1:6" ht="12.75">
      <c r="A118" s="34">
        <v>90</v>
      </c>
      <c r="B118" s="34">
        <v>8</v>
      </c>
      <c r="F118" s="1"/>
    </row>
    <row r="119" spans="1:6" ht="12.75">
      <c r="A119" s="34">
        <v>38</v>
      </c>
      <c r="B119" s="34">
        <v>0</v>
      </c>
      <c r="F119" s="1"/>
    </row>
    <row r="120" spans="1:6" ht="12.75">
      <c r="A120" s="34">
        <v>41</v>
      </c>
      <c r="B120" s="34">
        <v>58</v>
      </c>
      <c r="F120" s="1"/>
    </row>
    <row r="121" spans="1:6" ht="12.75">
      <c r="A121" s="34">
        <v>57</v>
      </c>
      <c r="B121" s="34">
        <v>11</v>
      </c>
      <c r="F121" s="1"/>
    </row>
    <row r="122" spans="1:6" ht="12.75">
      <c r="A122" s="34">
        <v>96</v>
      </c>
      <c r="B122" s="34">
        <v>71</v>
      </c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</sheetData>
  <hyperlinks>
    <hyperlink ref="L13" location="CROSS_TABS_4" display="Cross tabs 5"/>
    <hyperlink ref="A1" location="CONTENTS!A1" display="CONTENTS"/>
    <hyperlink ref="I32:J32" location="Sheet6!A1" display="PROCEED TO SHEET 6"/>
    <hyperlink ref="I32" location="Sheet6!A1" display="PROCEED TO SHEET 6 (Further uses of pivot tables)"/>
    <hyperlink ref="I32:L32" location="Sheet6!A1" display="PROCEED TO SHEET 6 (Further uses of pivot tables)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7"/>
  <sheetViews>
    <sheetView workbookViewId="0" topLeftCell="A1">
      <selection activeCell="I19" sqref="I19"/>
    </sheetView>
  </sheetViews>
  <sheetFormatPr defaultColWidth="9.140625" defaultRowHeight="12.75"/>
  <cols>
    <col min="1" max="1" width="16.00390625" style="0" customWidth="1"/>
    <col min="3" max="3" width="13.421875" style="0" customWidth="1"/>
    <col min="7" max="7" width="22.28125" style="0" bestFit="1" customWidth="1"/>
    <col min="8" max="9" width="12.00390625" style="0" customWidth="1"/>
    <col min="10" max="10" width="14.421875" style="0" customWidth="1"/>
  </cols>
  <sheetData>
    <row r="1" spans="1:5" ht="12.75">
      <c r="A1" s="50" t="s">
        <v>110</v>
      </c>
      <c r="C1" s="56" t="s">
        <v>116</v>
      </c>
      <c r="D1" s="57"/>
      <c r="E1" s="57"/>
    </row>
    <row r="3" spans="27:30" ht="12.75">
      <c r="AA3" s="4" t="s">
        <v>12</v>
      </c>
      <c r="AB3" s="4" t="s">
        <v>13</v>
      </c>
      <c r="AC3" s="5"/>
      <c r="AD3" s="6"/>
    </row>
    <row r="4" spans="3:30" ht="12.75">
      <c r="C4" s="49" t="s">
        <v>108</v>
      </c>
      <c r="D4" s="38"/>
      <c r="E4" s="38"/>
      <c r="F4" s="38"/>
      <c r="G4" s="38"/>
      <c r="AA4" s="4" t="s">
        <v>6</v>
      </c>
      <c r="AB4" s="7" t="s">
        <v>14</v>
      </c>
      <c r="AC4" s="8" t="s">
        <v>15</v>
      </c>
      <c r="AD4" s="9" t="s">
        <v>11</v>
      </c>
    </row>
    <row r="5" spans="3:30" ht="12.75">
      <c r="C5" s="45" t="s">
        <v>72</v>
      </c>
      <c r="D5" s="38"/>
      <c r="E5" s="38"/>
      <c r="F5" s="38"/>
      <c r="G5" s="38"/>
      <c r="H5" s="38"/>
      <c r="I5" s="38"/>
      <c r="J5" s="38"/>
      <c r="AA5" s="7" t="s">
        <v>8</v>
      </c>
      <c r="AB5" s="10">
        <v>63.228571428571435</v>
      </c>
      <c r="AC5" s="11">
        <v>58.13333333333333</v>
      </c>
      <c r="AD5" s="12">
        <v>60.593103448275855</v>
      </c>
    </row>
    <row r="6" spans="3:30" ht="12.75">
      <c r="C6" s="45" t="s">
        <v>73</v>
      </c>
      <c r="D6" s="38"/>
      <c r="E6" s="38"/>
      <c r="F6" s="38"/>
      <c r="G6" s="38"/>
      <c r="H6" s="38"/>
      <c r="I6" s="38"/>
      <c r="J6" s="38"/>
      <c r="AA6" s="13" t="s">
        <v>7</v>
      </c>
      <c r="AB6" s="14">
        <v>62.38181818181818</v>
      </c>
      <c r="AC6" s="15">
        <v>59.24</v>
      </c>
      <c r="AD6" s="16">
        <v>60.88571428571429</v>
      </c>
    </row>
    <row r="7" spans="3:30" ht="12.75">
      <c r="C7" s="45" t="s">
        <v>74</v>
      </c>
      <c r="D7" s="38"/>
      <c r="E7" s="38"/>
      <c r="F7" s="38"/>
      <c r="G7" s="38"/>
      <c r="H7" s="38"/>
      <c r="I7" s="38"/>
      <c r="J7" s="38"/>
      <c r="AA7" s="17" t="s">
        <v>11</v>
      </c>
      <c r="AB7" s="18">
        <v>62.85599999999999</v>
      </c>
      <c r="AC7" s="19">
        <v>58.576</v>
      </c>
      <c r="AD7" s="20">
        <v>60.716</v>
      </c>
    </row>
    <row r="8" spans="3:10" ht="12.75">
      <c r="C8" s="45" t="s">
        <v>71</v>
      </c>
      <c r="D8" s="38"/>
      <c r="E8" s="38"/>
      <c r="F8" s="38"/>
      <c r="G8" s="38"/>
      <c r="H8" s="38"/>
      <c r="I8" s="38"/>
      <c r="J8" s="38"/>
    </row>
    <row r="9" spans="3:10" ht="12.75">
      <c r="C9" s="45" t="s">
        <v>75</v>
      </c>
      <c r="D9" s="38"/>
      <c r="E9" s="38"/>
      <c r="F9" s="38"/>
      <c r="G9" s="38"/>
      <c r="H9" s="38"/>
      <c r="I9" s="38"/>
      <c r="J9" s="38"/>
    </row>
    <row r="10" spans="3:29" ht="12.75">
      <c r="C10" s="45" t="s">
        <v>56</v>
      </c>
      <c r="D10" s="38"/>
      <c r="E10" s="38"/>
      <c r="F10" s="38"/>
      <c r="G10" s="38"/>
      <c r="H10" s="38"/>
      <c r="I10" s="38"/>
      <c r="J10" s="50" t="s">
        <v>129</v>
      </c>
      <c r="AB10">
        <f>IF(AB5=H18,1,0)</f>
        <v>0</v>
      </c>
      <c r="AC10">
        <f>IF(AC5=I18,1,0)</f>
        <v>0</v>
      </c>
    </row>
    <row r="11" spans="3:29" ht="12.75">
      <c r="C11" s="45"/>
      <c r="D11" s="38"/>
      <c r="E11" s="38"/>
      <c r="F11" s="38"/>
      <c r="G11" s="38"/>
      <c r="H11" s="38"/>
      <c r="I11" s="38"/>
      <c r="J11" s="38"/>
      <c r="AB11">
        <f>IF(AB6=H19,1,0)</f>
        <v>0</v>
      </c>
      <c r="AC11">
        <f>IF(AC6=I19,1,0)</f>
        <v>0</v>
      </c>
    </row>
    <row r="13" ht="12.75">
      <c r="G13" s="22" t="str">
        <f>'Cross tabs6'!R8</f>
        <v/>
      </c>
    </row>
    <row r="17" spans="1:6" ht="12.75">
      <c r="A17" s="34" t="s">
        <v>0</v>
      </c>
      <c r="B17" s="34" t="s">
        <v>1</v>
      </c>
      <c r="C17" s="35" t="s">
        <v>2</v>
      </c>
      <c r="D17" s="35" t="s">
        <v>3</v>
      </c>
      <c r="E17" s="34" t="s">
        <v>6</v>
      </c>
      <c r="F17" s="34" t="s">
        <v>13</v>
      </c>
    </row>
    <row r="18" spans="1:6" ht="12.75">
      <c r="A18" s="34">
        <v>72</v>
      </c>
      <c r="B18" s="34">
        <v>38</v>
      </c>
      <c r="C18" s="35">
        <f>A18*0.4+B18*0.6</f>
        <v>51.6</v>
      </c>
      <c r="D18" s="35" t="str">
        <f>IF((A18&gt;35)*(B18&gt;35)*(C18&gt;40),"PASS","FAIL")</f>
        <v>PASS</v>
      </c>
      <c r="E18" s="34" t="s">
        <v>7</v>
      </c>
      <c r="F18" s="34" t="s">
        <v>14</v>
      </c>
    </row>
    <row r="19" spans="1:10" ht="12.75">
      <c r="A19" s="34">
        <v>65</v>
      </c>
      <c r="B19" s="34">
        <v>34</v>
      </c>
      <c r="C19" s="35">
        <f aca="true" t="shared" si="0" ref="C19:C67">A19*0.4+B19*0.6</f>
        <v>46.4</v>
      </c>
      <c r="D19" s="35" t="str">
        <f aca="true" t="shared" si="1" ref="D19:D67">IF((A19&gt;35)*(B19&gt;35)*(C19&gt;40),"PASS","FAIL")</f>
        <v>FAIL</v>
      </c>
      <c r="E19" s="34" t="s">
        <v>7</v>
      </c>
      <c r="F19" s="34" t="s">
        <v>14</v>
      </c>
      <c r="H19" s="59" t="s">
        <v>136</v>
      </c>
      <c r="I19" s="59"/>
      <c r="J19" s="59"/>
    </row>
    <row r="20" spans="1:6" ht="12.75">
      <c r="A20" s="34">
        <v>51</v>
      </c>
      <c r="B20" s="34">
        <v>69</v>
      </c>
      <c r="C20" s="35">
        <f t="shared" si="0"/>
        <v>61.8</v>
      </c>
      <c r="D20" s="35" t="str">
        <f t="shared" si="1"/>
        <v>PASS</v>
      </c>
      <c r="E20" s="34" t="s">
        <v>8</v>
      </c>
      <c r="F20" s="34" t="s">
        <v>14</v>
      </c>
    </row>
    <row r="21" spans="1:6" ht="12.75">
      <c r="A21" s="34">
        <v>62</v>
      </c>
      <c r="B21" s="34">
        <v>83</v>
      </c>
      <c r="C21" s="35">
        <f t="shared" si="0"/>
        <v>74.6</v>
      </c>
      <c r="D21" s="35" t="str">
        <f t="shared" si="1"/>
        <v>PASS</v>
      </c>
      <c r="E21" s="34" t="s">
        <v>7</v>
      </c>
      <c r="F21" s="34" t="s">
        <v>14</v>
      </c>
    </row>
    <row r="22" spans="1:6" ht="12.75">
      <c r="A22" s="34">
        <v>100</v>
      </c>
      <c r="B22" s="34">
        <v>66</v>
      </c>
      <c r="C22" s="35">
        <f t="shared" si="0"/>
        <v>79.6</v>
      </c>
      <c r="D22" s="35" t="str">
        <f t="shared" si="1"/>
        <v>PASS</v>
      </c>
      <c r="E22" s="34" t="s">
        <v>8</v>
      </c>
      <c r="F22" s="34" t="s">
        <v>14</v>
      </c>
    </row>
    <row r="23" spans="1:6" ht="12.75">
      <c r="A23" s="34">
        <v>100</v>
      </c>
      <c r="B23" s="34">
        <v>88</v>
      </c>
      <c r="C23" s="35">
        <f t="shared" si="0"/>
        <v>92.8</v>
      </c>
      <c r="D23" s="35" t="str">
        <f t="shared" si="1"/>
        <v>PASS</v>
      </c>
      <c r="E23" s="34" t="s">
        <v>8</v>
      </c>
      <c r="F23" s="34" t="s">
        <v>14</v>
      </c>
    </row>
    <row r="24" spans="1:6" ht="12.75">
      <c r="A24" s="34">
        <v>100</v>
      </c>
      <c r="B24" s="34">
        <v>90</v>
      </c>
      <c r="C24" s="35">
        <f t="shared" si="0"/>
        <v>94</v>
      </c>
      <c r="D24" s="35" t="str">
        <f t="shared" si="1"/>
        <v>PASS</v>
      </c>
      <c r="E24" s="34" t="s">
        <v>8</v>
      </c>
      <c r="F24" s="34" t="s">
        <v>14</v>
      </c>
    </row>
    <row r="25" spans="1:6" ht="12.75">
      <c r="A25" s="34">
        <v>19</v>
      </c>
      <c r="B25" s="34">
        <v>46</v>
      </c>
      <c r="C25" s="35">
        <f t="shared" si="0"/>
        <v>35.199999999999996</v>
      </c>
      <c r="D25" s="35" t="str">
        <f t="shared" si="1"/>
        <v>FAIL</v>
      </c>
      <c r="E25" s="34" t="s">
        <v>7</v>
      </c>
      <c r="F25" s="34" t="s">
        <v>14</v>
      </c>
    </row>
    <row r="26" spans="1:6" ht="12.75">
      <c r="A26" s="34">
        <v>21</v>
      </c>
      <c r="B26" s="34">
        <v>52</v>
      </c>
      <c r="C26" s="35">
        <f t="shared" si="0"/>
        <v>39.6</v>
      </c>
      <c r="D26" s="35" t="str">
        <f t="shared" si="1"/>
        <v>FAIL</v>
      </c>
      <c r="E26" s="34" t="s">
        <v>7</v>
      </c>
      <c r="F26" s="34" t="s">
        <v>14</v>
      </c>
    </row>
    <row r="27" spans="1:6" ht="12.75">
      <c r="A27" s="34">
        <v>96</v>
      </c>
      <c r="B27" s="34">
        <v>70</v>
      </c>
      <c r="C27" s="35">
        <f t="shared" si="0"/>
        <v>80.4</v>
      </c>
      <c r="D27" s="35" t="str">
        <f t="shared" si="1"/>
        <v>PASS</v>
      </c>
      <c r="E27" s="34" t="s">
        <v>8</v>
      </c>
      <c r="F27" s="34" t="s">
        <v>14</v>
      </c>
    </row>
    <row r="28" spans="1:6" ht="12.75">
      <c r="A28" s="34">
        <v>39</v>
      </c>
      <c r="B28" s="34">
        <v>90</v>
      </c>
      <c r="C28" s="35">
        <f t="shared" si="0"/>
        <v>69.6</v>
      </c>
      <c r="D28" s="35" t="str">
        <f t="shared" si="1"/>
        <v>PASS</v>
      </c>
      <c r="E28" s="34" t="s">
        <v>7</v>
      </c>
      <c r="F28" s="34" t="s">
        <v>14</v>
      </c>
    </row>
    <row r="29" spans="1:6" ht="12.75">
      <c r="A29" s="34">
        <v>52</v>
      </c>
      <c r="B29" s="34">
        <v>6</v>
      </c>
      <c r="C29" s="35">
        <f t="shared" si="0"/>
        <v>24.4</v>
      </c>
      <c r="D29" s="35" t="str">
        <f t="shared" si="1"/>
        <v>FAIL</v>
      </c>
      <c r="E29" s="34" t="s">
        <v>8</v>
      </c>
      <c r="F29" s="34" t="s">
        <v>14</v>
      </c>
    </row>
    <row r="30" spans="1:6" ht="12.75">
      <c r="A30" s="34">
        <v>100</v>
      </c>
      <c r="B30" s="34">
        <v>88</v>
      </c>
      <c r="C30" s="35">
        <f t="shared" si="0"/>
        <v>92.8</v>
      </c>
      <c r="D30" s="35" t="str">
        <f t="shared" si="1"/>
        <v>PASS</v>
      </c>
      <c r="E30" s="34" t="s">
        <v>7</v>
      </c>
      <c r="F30" s="34" t="s">
        <v>14</v>
      </c>
    </row>
    <row r="31" spans="1:6" ht="12.75">
      <c r="A31" s="34">
        <v>85</v>
      </c>
      <c r="B31" s="34">
        <v>44</v>
      </c>
      <c r="C31" s="35">
        <f t="shared" si="0"/>
        <v>60.4</v>
      </c>
      <c r="D31" s="35" t="str">
        <f t="shared" si="1"/>
        <v>PASS</v>
      </c>
      <c r="E31" s="34" t="s">
        <v>8</v>
      </c>
      <c r="F31" s="34" t="s">
        <v>14</v>
      </c>
    </row>
    <row r="32" spans="1:6" ht="12.75">
      <c r="A32" s="34">
        <v>67</v>
      </c>
      <c r="B32" s="34">
        <v>11</v>
      </c>
      <c r="C32" s="35">
        <f t="shared" si="0"/>
        <v>33.4</v>
      </c>
      <c r="D32" s="35" t="str">
        <f t="shared" si="1"/>
        <v>FAIL</v>
      </c>
      <c r="E32" s="34" t="s">
        <v>8</v>
      </c>
      <c r="F32" s="34" t="s">
        <v>14</v>
      </c>
    </row>
    <row r="33" spans="1:6" ht="12.75">
      <c r="A33" s="34">
        <v>61</v>
      </c>
      <c r="B33" s="34">
        <v>2</v>
      </c>
      <c r="C33" s="35">
        <f t="shared" si="0"/>
        <v>25.6</v>
      </c>
      <c r="D33" s="35" t="str">
        <f t="shared" si="1"/>
        <v>FAIL</v>
      </c>
      <c r="E33" s="34" t="s">
        <v>8</v>
      </c>
      <c r="F33" s="34" t="s">
        <v>14</v>
      </c>
    </row>
    <row r="34" spans="1:6" ht="12.75">
      <c r="A34" s="34">
        <v>100</v>
      </c>
      <c r="B34" s="34">
        <v>63</v>
      </c>
      <c r="C34" s="35">
        <f t="shared" si="0"/>
        <v>77.8</v>
      </c>
      <c r="D34" s="35" t="str">
        <f t="shared" si="1"/>
        <v>PASS</v>
      </c>
      <c r="E34" s="34" t="s">
        <v>7</v>
      </c>
      <c r="F34" s="34" t="s">
        <v>14</v>
      </c>
    </row>
    <row r="35" spans="1:6" ht="12.75">
      <c r="A35" s="34">
        <v>22</v>
      </c>
      <c r="B35" s="34">
        <v>83</v>
      </c>
      <c r="C35" s="35">
        <f t="shared" si="0"/>
        <v>58.599999999999994</v>
      </c>
      <c r="D35" s="35" t="str">
        <f t="shared" si="1"/>
        <v>FAIL</v>
      </c>
      <c r="E35" s="34" t="s">
        <v>8</v>
      </c>
      <c r="F35" s="34" t="s">
        <v>14</v>
      </c>
    </row>
    <row r="36" spans="1:6" ht="12.75">
      <c r="A36" s="34">
        <v>81</v>
      </c>
      <c r="B36" s="34">
        <v>46</v>
      </c>
      <c r="C36" s="35">
        <f t="shared" si="0"/>
        <v>60</v>
      </c>
      <c r="D36" s="35" t="str">
        <f t="shared" si="1"/>
        <v>PASS</v>
      </c>
      <c r="E36" s="34" t="s">
        <v>8</v>
      </c>
      <c r="F36" s="34" t="s">
        <v>14</v>
      </c>
    </row>
    <row r="37" spans="1:6" ht="12.75">
      <c r="A37" s="34">
        <v>100</v>
      </c>
      <c r="B37" s="34">
        <v>11</v>
      </c>
      <c r="C37" s="35">
        <f t="shared" si="0"/>
        <v>46.6</v>
      </c>
      <c r="D37" s="35" t="str">
        <f t="shared" si="1"/>
        <v>FAIL</v>
      </c>
      <c r="E37" s="34" t="s">
        <v>8</v>
      </c>
      <c r="F37" s="34" t="s">
        <v>14</v>
      </c>
    </row>
    <row r="38" spans="1:6" ht="12.75">
      <c r="A38" s="34">
        <v>86</v>
      </c>
      <c r="B38" s="34">
        <v>50</v>
      </c>
      <c r="C38" s="35">
        <f t="shared" si="0"/>
        <v>64.4</v>
      </c>
      <c r="D38" s="35" t="str">
        <f t="shared" si="1"/>
        <v>PASS</v>
      </c>
      <c r="E38" s="34" t="s">
        <v>7</v>
      </c>
      <c r="F38" s="34" t="s">
        <v>14</v>
      </c>
    </row>
    <row r="39" spans="1:6" ht="12.75">
      <c r="A39" s="34">
        <v>100</v>
      </c>
      <c r="B39" s="34">
        <v>91</v>
      </c>
      <c r="C39" s="35">
        <f t="shared" si="0"/>
        <v>94.6</v>
      </c>
      <c r="D39" s="35" t="str">
        <f t="shared" si="1"/>
        <v>PASS</v>
      </c>
      <c r="E39" s="34" t="s">
        <v>8</v>
      </c>
      <c r="F39" s="34" t="s">
        <v>14</v>
      </c>
    </row>
    <row r="40" spans="1:6" ht="12.75">
      <c r="A40" s="34">
        <v>100</v>
      </c>
      <c r="B40" s="34">
        <v>91</v>
      </c>
      <c r="C40" s="35">
        <f t="shared" si="0"/>
        <v>94.6</v>
      </c>
      <c r="D40" s="35" t="str">
        <f t="shared" si="1"/>
        <v>PASS</v>
      </c>
      <c r="E40" s="34" t="s">
        <v>7</v>
      </c>
      <c r="F40" s="34" t="s">
        <v>14</v>
      </c>
    </row>
    <row r="41" spans="1:6" ht="12.75">
      <c r="A41" s="34">
        <v>15</v>
      </c>
      <c r="B41" s="34">
        <v>56</v>
      </c>
      <c r="C41" s="35">
        <f t="shared" si="0"/>
        <v>39.6</v>
      </c>
      <c r="D41" s="35" t="str">
        <f t="shared" si="1"/>
        <v>FAIL</v>
      </c>
      <c r="E41" s="34" t="s">
        <v>7</v>
      </c>
      <c r="F41" s="34" t="s">
        <v>14</v>
      </c>
    </row>
    <row r="42" spans="1:6" ht="12.75">
      <c r="A42" s="34">
        <v>97</v>
      </c>
      <c r="B42" s="34">
        <v>57</v>
      </c>
      <c r="C42" s="35">
        <f t="shared" si="0"/>
        <v>73</v>
      </c>
      <c r="D42" s="35" t="str">
        <f t="shared" si="1"/>
        <v>PASS</v>
      </c>
      <c r="E42" s="34" t="s">
        <v>8</v>
      </c>
      <c r="F42" s="34" t="s">
        <v>14</v>
      </c>
    </row>
    <row r="43" spans="1:6" ht="12.75">
      <c r="A43" s="34">
        <v>27</v>
      </c>
      <c r="B43" s="34">
        <v>95</v>
      </c>
      <c r="C43" s="35">
        <f t="shared" si="0"/>
        <v>67.8</v>
      </c>
      <c r="D43" s="35" t="str">
        <f t="shared" si="1"/>
        <v>FAIL</v>
      </c>
      <c r="E43" s="34" t="s">
        <v>8</v>
      </c>
      <c r="F43" s="34" t="s">
        <v>15</v>
      </c>
    </row>
    <row r="44" spans="1:6" ht="12.75">
      <c r="A44" s="34">
        <v>100</v>
      </c>
      <c r="B44" s="34">
        <v>55</v>
      </c>
      <c r="C44" s="35">
        <f t="shared" si="0"/>
        <v>73</v>
      </c>
      <c r="D44" s="35" t="str">
        <f t="shared" si="1"/>
        <v>PASS</v>
      </c>
      <c r="E44" s="34" t="s">
        <v>8</v>
      </c>
      <c r="F44" s="34" t="s">
        <v>15</v>
      </c>
    </row>
    <row r="45" spans="1:6" ht="12.75">
      <c r="A45" s="34">
        <v>26</v>
      </c>
      <c r="B45" s="34">
        <v>16</v>
      </c>
      <c r="C45" s="35">
        <f t="shared" si="0"/>
        <v>20</v>
      </c>
      <c r="D45" s="35" t="str">
        <f t="shared" si="1"/>
        <v>FAIL</v>
      </c>
      <c r="E45" s="34" t="s">
        <v>7</v>
      </c>
      <c r="F45" s="34" t="s">
        <v>15</v>
      </c>
    </row>
    <row r="46" spans="1:6" ht="12.75">
      <c r="A46" s="34">
        <v>97</v>
      </c>
      <c r="B46" s="34">
        <v>53</v>
      </c>
      <c r="C46" s="35">
        <f t="shared" si="0"/>
        <v>70.6</v>
      </c>
      <c r="D46" s="35" t="str">
        <f t="shared" si="1"/>
        <v>PASS</v>
      </c>
      <c r="E46" s="34" t="s">
        <v>8</v>
      </c>
      <c r="F46" s="34" t="s">
        <v>15</v>
      </c>
    </row>
    <row r="47" spans="1:6" ht="12.75">
      <c r="A47" s="34">
        <v>44</v>
      </c>
      <c r="B47" s="34">
        <v>19</v>
      </c>
      <c r="C47" s="35">
        <f t="shared" si="0"/>
        <v>29</v>
      </c>
      <c r="D47" s="35" t="str">
        <f t="shared" si="1"/>
        <v>FAIL</v>
      </c>
      <c r="E47" s="34" t="s">
        <v>7</v>
      </c>
      <c r="F47" s="34" t="s">
        <v>15</v>
      </c>
    </row>
    <row r="48" spans="1:6" ht="12.75">
      <c r="A48" s="34">
        <v>18</v>
      </c>
      <c r="B48" s="34">
        <v>98</v>
      </c>
      <c r="C48" s="35">
        <f t="shared" si="0"/>
        <v>66</v>
      </c>
      <c r="D48" s="35" t="str">
        <f t="shared" si="1"/>
        <v>FAIL</v>
      </c>
      <c r="E48" s="34" t="s">
        <v>8</v>
      </c>
      <c r="F48" s="34" t="s">
        <v>15</v>
      </c>
    </row>
    <row r="49" spans="1:6" ht="12.75">
      <c r="A49" s="34">
        <v>100</v>
      </c>
      <c r="B49" s="34">
        <v>90</v>
      </c>
      <c r="C49" s="35">
        <f t="shared" si="0"/>
        <v>94</v>
      </c>
      <c r="D49" s="35" t="str">
        <f t="shared" si="1"/>
        <v>PASS</v>
      </c>
      <c r="E49" s="34" t="s">
        <v>7</v>
      </c>
      <c r="F49" s="34" t="s">
        <v>15</v>
      </c>
    </row>
    <row r="50" spans="1:6" ht="12.75">
      <c r="A50" s="34">
        <v>49</v>
      </c>
      <c r="B50" s="34">
        <v>86</v>
      </c>
      <c r="C50" s="35">
        <f t="shared" si="0"/>
        <v>71.2</v>
      </c>
      <c r="D50" s="35" t="str">
        <f t="shared" si="1"/>
        <v>PASS</v>
      </c>
      <c r="E50" s="34" t="s">
        <v>7</v>
      </c>
      <c r="F50" s="34" t="s">
        <v>15</v>
      </c>
    </row>
    <row r="51" spans="1:6" ht="12.75">
      <c r="A51" s="34">
        <v>30</v>
      </c>
      <c r="B51" s="34">
        <v>38</v>
      </c>
      <c r="C51" s="35">
        <f t="shared" si="0"/>
        <v>34.8</v>
      </c>
      <c r="D51" s="35" t="str">
        <f t="shared" si="1"/>
        <v>FAIL</v>
      </c>
      <c r="E51" s="34" t="s">
        <v>8</v>
      </c>
      <c r="F51" s="34" t="s">
        <v>15</v>
      </c>
    </row>
    <row r="52" spans="1:6" ht="12.75">
      <c r="A52" s="34">
        <v>69</v>
      </c>
      <c r="B52" s="34">
        <v>34</v>
      </c>
      <c r="C52" s="35">
        <f t="shared" si="0"/>
        <v>48</v>
      </c>
      <c r="D52" s="35" t="str">
        <f t="shared" si="1"/>
        <v>FAIL</v>
      </c>
      <c r="E52" s="34" t="s">
        <v>8</v>
      </c>
      <c r="F52" s="34" t="s">
        <v>15</v>
      </c>
    </row>
    <row r="53" spans="1:6" ht="12.75">
      <c r="A53" s="34">
        <v>54</v>
      </c>
      <c r="B53" s="34">
        <v>56</v>
      </c>
      <c r="C53" s="35">
        <f t="shared" si="0"/>
        <v>55.2</v>
      </c>
      <c r="D53" s="35" t="str">
        <f t="shared" si="1"/>
        <v>PASS</v>
      </c>
      <c r="E53" s="34" t="s">
        <v>8</v>
      </c>
      <c r="F53" s="34" t="s">
        <v>15</v>
      </c>
    </row>
    <row r="54" spans="1:6" ht="12.75">
      <c r="A54" s="34">
        <v>100</v>
      </c>
      <c r="B54" s="34">
        <v>11</v>
      </c>
      <c r="C54" s="35">
        <f t="shared" si="0"/>
        <v>46.6</v>
      </c>
      <c r="D54" s="35" t="str">
        <f t="shared" si="1"/>
        <v>FAIL</v>
      </c>
      <c r="E54" s="34" t="s">
        <v>7</v>
      </c>
      <c r="F54" s="34" t="s">
        <v>15</v>
      </c>
    </row>
    <row r="55" spans="1:6" ht="12.75">
      <c r="A55" s="34">
        <v>57</v>
      </c>
      <c r="B55" s="34">
        <v>51</v>
      </c>
      <c r="C55" s="35">
        <f t="shared" si="0"/>
        <v>53.4</v>
      </c>
      <c r="D55" s="35" t="str">
        <f t="shared" si="1"/>
        <v>PASS</v>
      </c>
      <c r="E55" s="34" t="s">
        <v>7</v>
      </c>
      <c r="F55" s="34" t="s">
        <v>15</v>
      </c>
    </row>
    <row r="56" spans="1:6" ht="12.75">
      <c r="A56" s="34">
        <v>66</v>
      </c>
      <c r="B56" s="34">
        <v>27</v>
      </c>
      <c r="C56" s="35">
        <f t="shared" si="0"/>
        <v>42.6</v>
      </c>
      <c r="D56" s="35" t="str">
        <f t="shared" si="1"/>
        <v>FAIL</v>
      </c>
      <c r="E56" s="34" t="s">
        <v>8</v>
      </c>
      <c r="F56" s="34" t="s">
        <v>15</v>
      </c>
    </row>
    <row r="57" spans="1:6" ht="12.75">
      <c r="A57" s="34">
        <v>94</v>
      </c>
      <c r="B57" s="34">
        <v>76</v>
      </c>
      <c r="C57" s="35">
        <f t="shared" si="0"/>
        <v>83.2</v>
      </c>
      <c r="D57" s="35" t="str">
        <f t="shared" si="1"/>
        <v>PASS</v>
      </c>
      <c r="E57" s="34" t="s">
        <v>7</v>
      </c>
      <c r="F57" s="34" t="s">
        <v>15</v>
      </c>
    </row>
    <row r="58" spans="1:6" ht="12.75">
      <c r="A58" s="34">
        <v>80</v>
      </c>
      <c r="B58" s="34">
        <v>91</v>
      </c>
      <c r="C58" s="35">
        <f t="shared" si="0"/>
        <v>86.6</v>
      </c>
      <c r="D58" s="35" t="str">
        <f t="shared" si="1"/>
        <v>PASS</v>
      </c>
      <c r="E58" s="34" t="s">
        <v>8</v>
      </c>
      <c r="F58" s="34" t="s">
        <v>15</v>
      </c>
    </row>
    <row r="59" spans="1:6" ht="12.75">
      <c r="A59" s="34">
        <v>90</v>
      </c>
      <c r="B59" s="34">
        <v>80</v>
      </c>
      <c r="C59" s="35">
        <f t="shared" si="0"/>
        <v>84</v>
      </c>
      <c r="D59" s="35" t="str">
        <f t="shared" si="1"/>
        <v>PASS</v>
      </c>
      <c r="E59" s="34" t="s">
        <v>8</v>
      </c>
      <c r="F59" s="34" t="s">
        <v>15</v>
      </c>
    </row>
    <row r="60" spans="1:6" ht="12.75">
      <c r="A60" s="34">
        <v>100</v>
      </c>
      <c r="B60" s="34">
        <v>22</v>
      </c>
      <c r="C60" s="35">
        <f t="shared" si="0"/>
        <v>53.2</v>
      </c>
      <c r="D60" s="35" t="str">
        <f t="shared" si="1"/>
        <v>FAIL</v>
      </c>
      <c r="E60" s="34" t="s">
        <v>8</v>
      </c>
      <c r="F60" s="34" t="s">
        <v>15</v>
      </c>
    </row>
    <row r="61" spans="1:6" ht="12.75">
      <c r="A61" s="34">
        <v>100</v>
      </c>
      <c r="B61" s="34">
        <v>98</v>
      </c>
      <c r="C61" s="35">
        <f t="shared" si="0"/>
        <v>98.8</v>
      </c>
      <c r="D61" s="35" t="str">
        <f t="shared" si="1"/>
        <v>PASS</v>
      </c>
      <c r="E61" s="34" t="s">
        <v>7</v>
      </c>
      <c r="F61" s="34" t="s">
        <v>15</v>
      </c>
    </row>
    <row r="62" spans="1:6" ht="12.75">
      <c r="A62" s="34">
        <v>100</v>
      </c>
      <c r="B62" s="34">
        <v>48</v>
      </c>
      <c r="C62" s="35">
        <f t="shared" si="0"/>
        <v>68.8</v>
      </c>
      <c r="D62" s="35" t="str">
        <f t="shared" si="1"/>
        <v>PASS</v>
      </c>
      <c r="E62" s="34" t="s">
        <v>8</v>
      </c>
      <c r="F62" s="34" t="s">
        <v>15</v>
      </c>
    </row>
    <row r="63" spans="1:6" ht="12.75">
      <c r="A63" s="34">
        <v>90</v>
      </c>
      <c r="B63" s="34">
        <v>8</v>
      </c>
      <c r="C63" s="35">
        <f t="shared" si="0"/>
        <v>40.8</v>
      </c>
      <c r="D63" s="35" t="str">
        <f t="shared" si="1"/>
        <v>FAIL</v>
      </c>
      <c r="E63" s="34" t="s">
        <v>8</v>
      </c>
      <c r="F63" s="34" t="s">
        <v>15</v>
      </c>
    </row>
    <row r="64" spans="1:6" ht="12.75">
      <c r="A64" s="34">
        <v>38</v>
      </c>
      <c r="B64" s="34">
        <v>0</v>
      </c>
      <c r="C64" s="35">
        <f t="shared" si="0"/>
        <v>15.200000000000001</v>
      </c>
      <c r="D64" s="35" t="str">
        <f t="shared" si="1"/>
        <v>FAIL</v>
      </c>
      <c r="E64" s="34" t="s">
        <v>7</v>
      </c>
      <c r="F64" s="34" t="s">
        <v>15</v>
      </c>
    </row>
    <row r="65" spans="1:6" ht="12.75">
      <c r="A65" s="34">
        <v>41</v>
      </c>
      <c r="B65" s="34">
        <v>58</v>
      </c>
      <c r="C65" s="35">
        <f t="shared" si="0"/>
        <v>51.2</v>
      </c>
      <c r="D65" s="35" t="str">
        <f t="shared" si="1"/>
        <v>PASS</v>
      </c>
      <c r="E65" s="34" t="s">
        <v>8</v>
      </c>
      <c r="F65" s="34" t="s">
        <v>15</v>
      </c>
    </row>
    <row r="66" spans="1:6" ht="12.75">
      <c r="A66" s="34">
        <v>57</v>
      </c>
      <c r="B66" s="34">
        <v>11</v>
      </c>
      <c r="C66" s="35">
        <f t="shared" si="0"/>
        <v>29.4</v>
      </c>
      <c r="D66" s="35" t="str">
        <f t="shared" si="1"/>
        <v>FAIL</v>
      </c>
      <c r="E66" s="34" t="s">
        <v>8</v>
      </c>
      <c r="F66" s="34" t="s">
        <v>15</v>
      </c>
    </row>
    <row r="67" spans="1:6" ht="12.75">
      <c r="A67" s="34">
        <v>96</v>
      </c>
      <c r="B67" s="34">
        <v>71</v>
      </c>
      <c r="C67" s="35">
        <f t="shared" si="0"/>
        <v>81</v>
      </c>
      <c r="D67" s="35" t="str">
        <f t="shared" si="1"/>
        <v>PASS</v>
      </c>
      <c r="E67" s="34" t="s">
        <v>7</v>
      </c>
      <c r="F67" s="34" t="s">
        <v>15</v>
      </c>
    </row>
  </sheetData>
  <hyperlinks>
    <hyperlink ref="J10" location="CROSS_TABS_5" display="Cross tabs 6"/>
    <hyperlink ref="A1" location="CONTENTS!A1" display="CONTENTS"/>
    <hyperlink ref="H19" location="Sheet7!A1" display="PROCEED TO SHEET 7 (Vlookup function)"/>
    <hyperlink ref="H19:I19" location="Sheet7!A1" display="PROCEED TO SHEET7"/>
    <hyperlink ref="H19:J19" location="Sheet7!A1" display="PROCEED TO SHEET 7 (Vlookup function)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1"/>
  <sheetViews>
    <sheetView workbookViewId="0" topLeftCell="A1">
      <selection activeCell="K26" sqref="K26"/>
    </sheetView>
  </sheetViews>
  <sheetFormatPr defaultColWidth="9.140625" defaultRowHeight="12.75"/>
  <cols>
    <col min="1" max="1" width="14.28125" style="0" customWidth="1"/>
    <col min="2" max="2" width="10.421875" style="0" customWidth="1"/>
    <col min="3" max="3" width="12.8515625" style="0" customWidth="1"/>
    <col min="5" max="5" width="16.421875" style="0" bestFit="1" customWidth="1"/>
    <col min="6" max="7" width="11.00390625" style="0" bestFit="1" customWidth="1"/>
    <col min="8" max="8" width="10.57421875" style="0" bestFit="1" customWidth="1"/>
    <col min="10" max="10" width="7.7109375" style="0" customWidth="1"/>
    <col min="11" max="11" width="14.140625" style="0" customWidth="1"/>
    <col min="12" max="12" width="13.28125" style="0" customWidth="1"/>
    <col min="31" max="31" width="16.421875" style="0" bestFit="1" customWidth="1"/>
    <col min="32" max="33" width="11.00390625" style="0" customWidth="1"/>
    <col min="34" max="34" width="10.57421875" style="0" customWidth="1"/>
    <col min="35" max="35" width="12.140625" style="0" bestFit="1" customWidth="1"/>
    <col min="36" max="36" width="6.7109375" style="0" customWidth="1"/>
    <col min="37" max="40" width="3.421875" style="0" customWidth="1"/>
    <col min="41" max="41" width="7.140625" style="0" customWidth="1"/>
    <col min="42" max="42" width="10.57421875" style="0" bestFit="1" customWidth="1"/>
  </cols>
  <sheetData>
    <row r="1" spans="1:4" ht="12.75">
      <c r="A1" s="50" t="s">
        <v>110</v>
      </c>
      <c r="C1" s="56" t="s">
        <v>38</v>
      </c>
      <c r="D1" s="56"/>
    </row>
    <row r="3" spans="2:34" ht="12.75">
      <c r="B3" s="49" t="s">
        <v>109</v>
      </c>
      <c r="C3" s="38"/>
      <c r="D3" s="38"/>
      <c r="E3" s="38"/>
      <c r="F3" s="38"/>
      <c r="G3" s="38"/>
      <c r="H3" s="38"/>
      <c r="I3" s="38"/>
      <c r="J3" s="38"/>
      <c r="AA3" t="str">
        <f aca="true" t="shared" si="0" ref="AA3:AA34">VLOOKUP(A12,QUART,2)</f>
        <v>Q2</v>
      </c>
      <c r="AB3">
        <f>IF(AA3=B12,1,0)</f>
        <v>0</v>
      </c>
      <c r="AC3">
        <f>SUM(AB3:AB52)</f>
        <v>0</v>
      </c>
      <c r="AE3" s="4" t="s">
        <v>37</v>
      </c>
      <c r="AF3" s="4" t="s">
        <v>6</v>
      </c>
      <c r="AG3" s="5"/>
      <c r="AH3" s="6"/>
    </row>
    <row r="4" spans="2:34" ht="12.75">
      <c r="B4" s="45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AA4" t="str">
        <f t="shared" si="0"/>
        <v>Q2</v>
      </c>
      <c r="AB4">
        <f aca="true" t="shared" si="1" ref="AB4:AB52">IF(AA4=B13,1,0)</f>
        <v>0</v>
      </c>
      <c r="AE4" s="4" t="s">
        <v>36</v>
      </c>
      <c r="AF4" s="7" t="s">
        <v>8</v>
      </c>
      <c r="AG4" s="8" t="s">
        <v>7</v>
      </c>
      <c r="AH4" s="9" t="s">
        <v>11</v>
      </c>
    </row>
    <row r="5" spans="2:34" ht="12.75">
      <c r="B5" s="45" t="s">
        <v>79</v>
      </c>
      <c r="C5" s="38"/>
      <c r="D5" s="38"/>
      <c r="E5" s="38"/>
      <c r="F5" s="38"/>
      <c r="G5" s="38"/>
      <c r="H5" s="38"/>
      <c r="I5" s="38"/>
      <c r="J5" s="38"/>
      <c r="K5" s="38"/>
      <c r="L5" s="38"/>
      <c r="AA5" t="str">
        <f t="shared" si="0"/>
        <v>Q3</v>
      </c>
      <c r="AB5">
        <f t="shared" si="1"/>
        <v>0</v>
      </c>
      <c r="AE5" s="7" t="s">
        <v>32</v>
      </c>
      <c r="AF5" s="10">
        <v>7</v>
      </c>
      <c r="AG5" s="11">
        <v>6</v>
      </c>
      <c r="AH5" s="12">
        <v>13</v>
      </c>
    </row>
    <row r="6" spans="2:34" ht="12.75">
      <c r="B6" s="45" t="s">
        <v>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AA6" t="str">
        <f t="shared" si="0"/>
        <v>Q3</v>
      </c>
      <c r="AB6">
        <f t="shared" si="1"/>
        <v>0</v>
      </c>
      <c r="AC6" t="str">
        <f>IF(AC3=50,"CORRECT","")</f>
        <v/>
      </c>
      <c r="AE6" s="13" t="s">
        <v>33</v>
      </c>
      <c r="AF6" s="14">
        <v>8</v>
      </c>
      <c r="AG6" s="15">
        <v>4</v>
      </c>
      <c r="AH6" s="16">
        <v>12</v>
      </c>
    </row>
    <row r="7" spans="2:34" ht="12.75">
      <c r="B7" s="45" t="s">
        <v>77</v>
      </c>
      <c r="C7" s="38"/>
      <c r="D7" s="38"/>
      <c r="E7" s="38"/>
      <c r="F7" s="38"/>
      <c r="G7" s="38"/>
      <c r="H7" s="38"/>
      <c r="I7" s="38"/>
      <c r="J7" s="38"/>
      <c r="K7" s="38"/>
      <c r="L7" s="38"/>
      <c r="AA7" t="str">
        <f t="shared" si="0"/>
        <v>Q4</v>
      </c>
      <c r="AB7">
        <f t="shared" si="1"/>
        <v>0</v>
      </c>
      <c r="AE7" s="13" t="s">
        <v>34</v>
      </c>
      <c r="AF7" s="14">
        <v>8</v>
      </c>
      <c r="AG7" s="15">
        <v>4</v>
      </c>
      <c r="AH7" s="16">
        <v>12</v>
      </c>
    </row>
    <row r="8" spans="2:34" ht="12.75">
      <c r="B8" s="45" t="s">
        <v>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AA8" t="str">
        <f t="shared" si="0"/>
        <v>Q4</v>
      </c>
      <c r="AB8">
        <f t="shared" si="1"/>
        <v>0</v>
      </c>
      <c r="AE8" s="13" t="s">
        <v>35</v>
      </c>
      <c r="AF8" s="14">
        <v>6</v>
      </c>
      <c r="AG8" s="15">
        <v>7</v>
      </c>
      <c r="AH8" s="16">
        <v>13</v>
      </c>
    </row>
    <row r="9" spans="1:34" ht="12.75">
      <c r="A9" s="37" t="str">
        <f>AC6</f>
        <v/>
      </c>
      <c r="B9" s="45" t="s">
        <v>81</v>
      </c>
      <c r="C9" s="38"/>
      <c r="D9" s="38"/>
      <c r="E9" s="38"/>
      <c r="F9" s="38"/>
      <c r="G9" s="38"/>
      <c r="H9" s="38"/>
      <c r="I9" s="38"/>
      <c r="J9" s="38"/>
      <c r="K9" s="38"/>
      <c r="L9" s="38"/>
      <c r="AA9" t="str">
        <f t="shared" si="0"/>
        <v>Q4</v>
      </c>
      <c r="AB9">
        <f t="shared" si="1"/>
        <v>0</v>
      </c>
      <c r="AE9" s="17" t="s">
        <v>11</v>
      </c>
      <c r="AF9" s="18">
        <v>29</v>
      </c>
      <c r="AG9" s="19">
        <v>21</v>
      </c>
      <c r="AH9" s="20">
        <v>50</v>
      </c>
    </row>
    <row r="10" spans="2:28" ht="12.75">
      <c r="B10" s="45" t="s">
        <v>78</v>
      </c>
      <c r="C10" s="45"/>
      <c r="D10" s="45"/>
      <c r="E10" s="45"/>
      <c r="F10" s="45"/>
      <c r="G10" s="43"/>
      <c r="H10" s="43"/>
      <c r="I10" s="43"/>
      <c r="J10" s="43"/>
      <c r="K10" s="43"/>
      <c r="L10" s="43"/>
      <c r="AA10" t="str">
        <f t="shared" si="0"/>
        <v>Q1</v>
      </c>
      <c r="AB10">
        <f t="shared" si="1"/>
        <v>0</v>
      </c>
    </row>
    <row r="11" spans="1:28" ht="12.75">
      <c r="A11" s="34" t="s">
        <v>2</v>
      </c>
      <c r="B11" s="35" t="s">
        <v>36</v>
      </c>
      <c r="C11" s="34" t="s">
        <v>6</v>
      </c>
      <c r="D11" s="45" t="s">
        <v>141</v>
      </c>
      <c r="E11" s="38"/>
      <c r="F11" s="38"/>
      <c r="G11" s="38"/>
      <c r="H11" s="38"/>
      <c r="I11" s="38"/>
      <c r="J11" s="38"/>
      <c r="K11" s="38"/>
      <c r="L11" s="38"/>
      <c r="AA11" t="str">
        <f t="shared" si="0"/>
        <v>Q1</v>
      </c>
      <c r="AB11">
        <f t="shared" si="1"/>
        <v>0</v>
      </c>
    </row>
    <row r="12" spans="1:33" ht="12.75">
      <c r="A12" s="34">
        <v>45.6</v>
      </c>
      <c r="B12" s="35"/>
      <c r="C12" s="34" t="s">
        <v>7</v>
      </c>
      <c r="D12" s="45" t="s">
        <v>82</v>
      </c>
      <c r="E12" s="38"/>
      <c r="F12" s="38"/>
      <c r="G12" s="38"/>
      <c r="H12" s="38"/>
      <c r="I12" s="38"/>
      <c r="J12" s="38"/>
      <c r="K12" s="38"/>
      <c r="L12" s="38"/>
      <c r="AA12" t="str">
        <f t="shared" si="0"/>
        <v>Q3</v>
      </c>
      <c r="AB12">
        <f t="shared" si="1"/>
        <v>0</v>
      </c>
      <c r="AF12">
        <f>IF(GETPIVOTDATA("GENDER",$AE$3,"QUARTILE","Q1","GENDER","F")=F30,1,0)</f>
        <v>0</v>
      </c>
      <c r="AG12">
        <f>IF(GETPIVOTDATA("GENDER",$AE$3,"QUARTILE","Q1","GENDER","M")=G30,1,0)</f>
        <v>0</v>
      </c>
    </row>
    <row r="13" spans="1:33" ht="12.75">
      <c r="A13" s="34">
        <v>40.4</v>
      </c>
      <c r="B13" s="35"/>
      <c r="C13" s="34" t="s">
        <v>7</v>
      </c>
      <c r="D13" s="45" t="s">
        <v>142</v>
      </c>
      <c r="E13" s="38"/>
      <c r="F13" s="38"/>
      <c r="G13" s="38"/>
      <c r="H13" s="38"/>
      <c r="I13" s="38"/>
      <c r="J13" s="38"/>
      <c r="K13" s="38"/>
      <c r="L13" s="38"/>
      <c r="AA13" t="str">
        <f t="shared" si="0"/>
        <v>Q3</v>
      </c>
      <c r="AB13">
        <f t="shared" si="1"/>
        <v>0</v>
      </c>
      <c r="AF13">
        <f>IF(GETPIVOTDATA("GENDER",$AE$3,"QUARTILE","Q2","GENDER","F")=F31,1,0)</f>
        <v>0</v>
      </c>
      <c r="AG13">
        <f>IF(GETPIVOTDATA("GENDER",$AE$3,"QUARTILE","Q2","GENDER","M")=G31,1,0)</f>
        <v>0</v>
      </c>
    </row>
    <row r="14" spans="1:33" ht="12.75">
      <c r="A14" s="34">
        <v>55.8</v>
      </c>
      <c r="B14" s="35"/>
      <c r="C14" s="34" t="s">
        <v>8</v>
      </c>
      <c r="D14" s="45" t="s">
        <v>143</v>
      </c>
      <c r="E14" s="38"/>
      <c r="F14" s="38"/>
      <c r="G14" s="38"/>
      <c r="H14" s="38"/>
      <c r="I14" s="38"/>
      <c r="J14" s="38"/>
      <c r="K14" s="38"/>
      <c r="L14" s="38"/>
      <c r="AA14" t="str">
        <f t="shared" si="0"/>
        <v>Q1</v>
      </c>
      <c r="AB14">
        <f t="shared" si="1"/>
        <v>0</v>
      </c>
      <c r="AF14">
        <f>IF(GETPIVOTDATA("GENDER",$AE$3,"QUARTILE","Q3","GENDER","F")=F32,1,0)</f>
        <v>0</v>
      </c>
      <c r="AG14">
        <f>IF(GETPIVOTDATA("GENDER",$AE$3,"QUARTILE","Q3","GENDER","M")=G32,1,0)</f>
        <v>0</v>
      </c>
    </row>
    <row r="15" spans="1:33" ht="12.75">
      <c r="A15" s="34">
        <v>68.6</v>
      </c>
      <c r="B15" s="35"/>
      <c r="C15" s="34" t="s">
        <v>7</v>
      </c>
      <c r="D15" s="35">
        <v>0</v>
      </c>
      <c r="E15" s="35" t="s">
        <v>32</v>
      </c>
      <c r="AA15" t="str">
        <f t="shared" si="0"/>
        <v>Q4</v>
      </c>
      <c r="AB15">
        <f t="shared" si="1"/>
        <v>0</v>
      </c>
      <c r="AF15">
        <f>IF(GETPIVOTDATA("GENDER",$AE$3,"QUARTILE","Q4","GENDER","F")=F33,1,0)</f>
        <v>0</v>
      </c>
      <c r="AG15">
        <f>IF(GETPIVOTDATA("GENDER",$AE$3,"QUARTILE","Q4","GENDER","M")=G33,1,0)</f>
        <v>0</v>
      </c>
    </row>
    <row r="16" spans="1:28" ht="12.75">
      <c r="A16" s="34">
        <v>78.4</v>
      </c>
      <c r="B16" s="35"/>
      <c r="C16" s="34" t="s">
        <v>8</v>
      </c>
      <c r="D16" s="35">
        <f>QUARTILE(AGG,1)</f>
        <v>37.55</v>
      </c>
      <c r="E16" s="35" t="s">
        <v>33</v>
      </c>
      <c r="AA16" t="str">
        <f t="shared" si="0"/>
        <v>Q2</v>
      </c>
      <c r="AB16">
        <f t="shared" si="1"/>
        <v>0</v>
      </c>
    </row>
    <row r="17" spans="1:32" ht="12.75">
      <c r="A17" s="34">
        <v>89.6</v>
      </c>
      <c r="B17" s="35"/>
      <c r="C17" s="34" t="s">
        <v>8</v>
      </c>
      <c r="D17" s="35">
        <f>QUARTILE(AGG,2)</f>
        <v>55.099999999999994</v>
      </c>
      <c r="E17" s="35" t="s">
        <v>34</v>
      </c>
      <c r="F17" s="45" t="s">
        <v>144</v>
      </c>
      <c r="G17" s="38"/>
      <c r="H17" s="38"/>
      <c r="I17" s="38"/>
      <c r="J17" s="38"/>
      <c r="K17" s="38"/>
      <c r="L17" s="38"/>
      <c r="AA17" t="str">
        <f t="shared" si="0"/>
        <v>Q1</v>
      </c>
      <c r="AB17">
        <f t="shared" si="1"/>
        <v>0</v>
      </c>
      <c r="AF17" s="37" t="str">
        <f>IF((ISERR(AF12))+(SUM(AF12:AG15))&lt;&gt;8,"INCORRECT",IF(SUM(AF12:AG15)=8,"CORRECT",""))</f>
        <v>INCORRECT</v>
      </c>
    </row>
    <row r="18" spans="1:28" ht="12.75">
      <c r="A18" s="34">
        <v>92.8</v>
      </c>
      <c r="B18" s="35"/>
      <c r="C18" s="34" t="s">
        <v>8</v>
      </c>
      <c r="D18" s="35">
        <f>QUARTILE(AGG,3)</f>
        <v>74.85</v>
      </c>
      <c r="E18" s="35" t="s">
        <v>35</v>
      </c>
      <c r="F18" s="45" t="s">
        <v>83</v>
      </c>
      <c r="G18" s="38"/>
      <c r="H18" s="38"/>
      <c r="I18" s="38"/>
      <c r="J18" s="38"/>
      <c r="K18" s="38"/>
      <c r="L18" s="38"/>
      <c r="AA18" t="str">
        <f t="shared" si="0"/>
        <v>Q1</v>
      </c>
      <c r="AB18">
        <f t="shared" si="1"/>
        <v>0</v>
      </c>
    </row>
    <row r="19" spans="1:28" ht="12.75">
      <c r="A19" s="34">
        <v>29.2</v>
      </c>
      <c r="B19" s="35"/>
      <c r="C19" s="34" t="s">
        <v>7</v>
      </c>
      <c r="D19" s="38"/>
      <c r="E19" s="38"/>
      <c r="F19" s="45" t="s">
        <v>84</v>
      </c>
      <c r="G19" s="38"/>
      <c r="H19" s="38"/>
      <c r="I19" s="38"/>
      <c r="J19" s="38"/>
      <c r="K19" s="38"/>
      <c r="L19" s="38"/>
      <c r="AA19" t="str">
        <f t="shared" si="0"/>
        <v>Q4</v>
      </c>
      <c r="AB19">
        <f t="shared" si="1"/>
        <v>0</v>
      </c>
    </row>
    <row r="20" spans="1:28" ht="12.75">
      <c r="A20" s="34">
        <v>33.6</v>
      </c>
      <c r="B20" s="35"/>
      <c r="C20" s="34" t="s">
        <v>7</v>
      </c>
      <c r="D20" s="38"/>
      <c r="E20" s="38"/>
      <c r="F20" s="44" t="s">
        <v>145</v>
      </c>
      <c r="G20" s="38"/>
      <c r="H20" s="38"/>
      <c r="I20" s="38"/>
      <c r="J20" s="38"/>
      <c r="K20" s="38"/>
      <c r="L20" s="38"/>
      <c r="AA20" t="str">
        <f t="shared" si="0"/>
        <v>Q2</v>
      </c>
      <c r="AB20">
        <f t="shared" si="1"/>
        <v>0</v>
      </c>
    </row>
    <row r="21" spans="1:28" ht="12.75">
      <c r="A21" s="34">
        <v>74.4</v>
      </c>
      <c r="B21" s="35"/>
      <c r="C21" s="34" t="s">
        <v>8</v>
      </c>
      <c r="D21" s="38"/>
      <c r="E21" s="38"/>
      <c r="F21" s="45" t="s">
        <v>146</v>
      </c>
      <c r="G21" s="38"/>
      <c r="H21" s="38"/>
      <c r="I21" s="38"/>
      <c r="J21" s="38"/>
      <c r="K21" s="38"/>
      <c r="L21" s="38"/>
      <c r="AA21" t="str">
        <f t="shared" si="0"/>
        <v>Q2</v>
      </c>
      <c r="AB21">
        <f t="shared" si="1"/>
        <v>0</v>
      </c>
    </row>
    <row r="22" spans="1:28" ht="12.75">
      <c r="A22" s="34">
        <v>63.6</v>
      </c>
      <c r="B22" s="35"/>
      <c r="C22" s="34" t="s">
        <v>7</v>
      </c>
      <c r="D22" s="38"/>
      <c r="E22" s="45" t="s">
        <v>95</v>
      </c>
      <c r="F22" s="38"/>
      <c r="G22" s="38"/>
      <c r="H22" s="38"/>
      <c r="I22" s="38"/>
      <c r="J22" s="38"/>
      <c r="K22" s="38"/>
      <c r="L22" s="38"/>
      <c r="AA22" t="str">
        <f t="shared" si="0"/>
        <v>Q2</v>
      </c>
      <c r="AB22">
        <f t="shared" si="1"/>
        <v>0</v>
      </c>
    </row>
    <row r="23" spans="1:28" ht="12.75">
      <c r="A23" s="34">
        <v>18.4</v>
      </c>
      <c r="B23" s="35"/>
      <c r="C23" s="34" t="s">
        <v>8</v>
      </c>
      <c r="D23" s="38"/>
      <c r="E23" s="45" t="s">
        <v>85</v>
      </c>
      <c r="F23" s="38"/>
      <c r="G23" s="38"/>
      <c r="H23" s="38"/>
      <c r="I23" s="38"/>
      <c r="J23" s="38"/>
      <c r="K23" s="38"/>
      <c r="L23" s="38"/>
      <c r="AA23" t="str">
        <f t="shared" si="0"/>
        <v>Q3</v>
      </c>
      <c r="AB23">
        <f t="shared" si="1"/>
        <v>0</v>
      </c>
    </row>
    <row r="24" spans="1:28" ht="12.75">
      <c r="A24" s="34">
        <v>91.2</v>
      </c>
      <c r="B24" s="35"/>
      <c r="C24" s="34" t="s">
        <v>7</v>
      </c>
      <c r="D24" s="38"/>
      <c r="E24" s="45" t="s">
        <v>96</v>
      </c>
      <c r="F24" s="38"/>
      <c r="G24" s="38"/>
      <c r="H24" s="38"/>
      <c r="I24" s="38"/>
      <c r="J24" s="38"/>
      <c r="K24" s="38"/>
      <c r="L24" s="38"/>
      <c r="AA24" t="str">
        <f t="shared" si="0"/>
        <v>Q4</v>
      </c>
      <c r="AB24">
        <f t="shared" si="1"/>
        <v>0</v>
      </c>
    </row>
    <row r="25" spans="1:28" ht="12.75">
      <c r="A25" s="34">
        <v>54.4</v>
      </c>
      <c r="B25" s="35"/>
      <c r="C25" s="34" t="s">
        <v>8</v>
      </c>
      <c r="D25" s="38"/>
      <c r="E25" s="45" t="s">
        <v>147</v>
      </c>
      <c r="F25" s="38"/>
      <c r="G25" s="45" t="s">
        <v>97</v>
      </c>
      <c r="H25" s="38"/>
      <c r="I25" s="38"/>
      <c r="J25" s="38"/>
      <c r="K25" s="38"/>
      <c r="L25" s="38"/>
      <c r="AA25" t="str">
        <f t="shared" si="0"/>
        <v>Q4</v>
      </c>
      <c r="AB25">
        <f t="shared" si="1"/>
        <v>0</v>
      </c>
    </row>
    <row r="26" spans="1:28" ht="12.75">
      <c r="A26" s="34">
        <v>27.4</v>
      </c>
      <c r="B26" s="35"/>
      <c r="C26" s="34" t="s">
        <v>8</v>
      </c>
      <c r="D26" s="38"/>
      <c r="E26" s="38"/>
      <c r="F26" s="38"/>
      <c r="G26" s="38"/>
      <c r="H26" s="38"/>
      <c r="I26" s="38"/>
      <c r="J26" s="38"/>
      <c r="K26" s="50" t="s">
        <v>130</v>
      </c>
      <c r="L26" s="38"/>
      <c r="AA26" t="str">
        <f t="shared" si="0"/>
        <v>Q1</v>
      </c>
      <c r="AB26">
        <f t="shared" si="1"/>
        <v>0</v>
      </c>
    </row>
    <row r="27" spans="1:28" ht="12.75">
      <c r="A27" s="34">
        <v>19.6</v>
      </c>
      <c r="B27" s="35"/>
      <c r="C27" s="34" t="s">
        <v>8</v>
      </c>
      <c r="AA27" t="str">
        <f t="shared" si="0"/>
        <v>Q3</v>
      </c>
      <c r="AB27">
        <f t="shared" si="1"/>
        <v>0</v>
      </c>
    </row>
    <row r="28" spans="1:28" ht="12.75">
      <c r="A28" s="34">
        <v>75</v>
      </c>
      <c r="B28" s="35"/>
      <c r="C28" s="34" t="s">
        <v>7</v>
      </c>
      <c r="E28" s="47"/>
      <c r="F28" s="47"/>
      <c r="G28" s="47"/>
      <c r="H28" s="47"/>
      <c r="AA28" t="str">
        <f t="shared" si="0"/>
        <v>Q3</v>
      </c>
      <c r="AB28">
        <f t="shared" si="1"/>
        <v>0</v>
      </c>
    </row>
    <row r="29" spans="1:28" ht="12.75">
      <c r="A29" s="34">
        <v>52.6</v>
      </c>
      <c r="B29" s="35"/>
      <c r="C29" s="34" t="s">
        <v>8</v>
      </c>
      <c r="E29" s="47"/>
      <c r="F29" s="47"/>
      <c r="G29" s="47"/>
      <c r="H29" s="47"/>
      <c r="AA29" t="str">
        <f t="shared" si="0"/>
        <v>Q3</v>
      </c>
      <c r="AB29">
        <f t="shared" si="1"/>
        <v>0</v>
      </c>
    </row>
    <row r="30" spans="1:28" ht="12.75">
      <c r="A30" s="34">
        <v>54</v>
      </c>
      <c r="B30" s="35"/>
      <c r="C30" s="34" t="s">
        <v>8</v>
      </c>
      <c r="E30" s="47"/>
      <c r="F30" s="47"/>
      <c r="G30" s="47"/>
      <c r="H30" s="47"/>
      <c r="AA30" t="str">
        <f t="shared" si="0"/>
        <v>Q1</v>
      </c>
      <c r="AB30">
        <f t="shared" si="1"/>
        <v>0</v>
      </c>
    </row>
    <row r="31" spans="1:28" ht="12.75">
      <c r="A31" s="34">
        <v>44.2</v>
      </c>
      <c r="B31" s="35"/>
      <c r="C31" s="34" t="s">
        <v>8</v>
      </c>
      <c r="E31" s="47"/>
      <c r="F31" s="47"/>
      <c r="G31" s="47"/>
      <c r="H31" s="47"/>
      <c r="K31" s="22" t="str">
        <f>IF(ISBLANK(F30),"",AF17)</f>
        <v/>
      </c>
      <c r="AA31" t="str">
        <f t="shared" si="0"/>
        <v>Q3</v>
      </c>
      <c r="AB31">
        <f t="shared" si="1"/>
        <v>0</v>
      </c>
    </row>
    <row r="32" spans="1:28" ht="12.75">
      <c r="A32" s="34">
        <v>58.4</v>
      </c>
      <c r="B32" s="35"/>
      <c r="C32" s="34" t="s">
        <v>7</v>
      </c>
      <c r="E32" s="47"/>
      <c r="F32" s="47"/>
      <c r="G32" s="47"/>
      <c r="H32" s="47"/>
      <c r="AA32" t="str">
        <f t="shared" si="0"/>
        <v>Q1</v>
      </c>
      <c r="AB32">
        <f t="shared" si="1"/>
        <v>0</v>
      </c>
    </row>
    <row r="33" spans="1:28" ht="12.75">
      <c r="A33" s="34">
        <v>88.6</v>
      </c>
      <c r="B33" s="35"/>
      <c r="C33" s="34" t="s">
        <v>8</v>
      </c>
      <c r="E33" s="47"/>
      <c r="F33" s="47"/>
      <c r="G33" s="47"/>
      <c r="H33" s="47"/>
      <c r="AA33" t="str">
        <f t="shared" si="0"/>
        <v>Q3</v>
      </c>
      <c r="AB33">
        <f t="shared" si="1"/>
        <v>0</v>
      </c>
    </row>
    <row r="34" spans="1:28" ht="12.75">
      <c r="A34" s="34">
        <v>92.6</v>
      </c>
      <c r="B34" s="35"/>
      <c r="C34" s="34" t="s">
        <v>7</v>
      </c>
      <c r="E34" s="47"/>
      <c r="F34" s="47"/>
      <c r="G34" s="47"/>
      <c r="H34" s="47"/>
      <c r="AA34" t="str">
        <f t="shared" si="0"/>
        <v>Q4</v>
      </c>
      <c r="AB34">
        <f t="shared" si="1"/>
        <v>0</v>
      </c>
    </row>
    <row r="35" spans="1:28" ht="12.75">
      <c r="A35" s="34">
        <v>33.6</v>
      </c>
      <c r="B35" s="35"/>
      <c r="C35" s="34" t="s">
        <v>7</v>
      </c>
      <c r="E35" s="36"/>
      <c r="AA35" t="str">
        <f aca="true" t="shared" si="2" ref="AA35:AA52">VLOOKUP(A44,QUART,2)</f>
        <v>Q3</v>
      </c>
      <c r="AB35">
        <f t="shared" si="1"/>
        <v>0</v>
      </c>
    </row>
    <row r="36" spans="1:28" ht="12.75">
      <c r="A36" s="34">
        <v>67</v>
      </c>
      <c r="B36" s="35"/>
      <c r="C36" s="34" t="s">
        <v>8</v>
      </c>
      <c r="AA36" t="str">
        <f t="shared" si="2"/>
        <v>Q1</v>
      </c>
      <c r="AB36">
        <f t="shared" si="1"/>
        <v>0</v>
      </c>
    </row>
    <row r="37" spans="1:28" ht="12.75">
      <c r="A37" s="34">
        <v>61.8</v>
      </c>
      <c r="B37" s="35"/>
      <c r="C37" s="34" t="s">
        <v>8</v>
      </c>
      <c r="AA37" t="str">
        <f t="shared" si="2"/>
        <v>Q2</v>
      </c>
      <c r="AB37">
        <f t="shared" si="1"/>
        <v>0</v>
      </c>
    </row>
    <row r="38" spans="1:28" ht="12.75">
      <c r="A38" s="34">
        <v>71.8</v>
      </c>
      <c r="B38" s="35"/>
      <c r="C38" s="34" t="s">
        <v>8</v>
      </c>
      <c r="AA38" t="str">
        <f t="shared" si="2"/>
        <v>Q2</v>
      </c>
      <c r="AB38">
        <f t="shared" si="1"/>
        <v>0</v>
      </c>
    </row>
    <row r="39" spans="1:28" ht="12.75">
      <c r="A39" s="34">
        <v>14</v>
      </c>
      <c r="B39" s="35"/>
      <c r="C39" s="34" t="s">
        <v>7</v>
      </c>
      <c r="AA39" t="str">
        <f t="shared" si="2"/>
        <v>Q2</v>
      </c>
      <c r="AB39">
        <f t="shared" si="1"/>
        <v>0</v>
      </c>
    </row>
    <row r="40" spans="1:28" ht="12.75">
      <c r="A40" s="34">
        <v>64.6</v>
      </c>
      <c r="B40" s="35"/>
      <c r="C40" s="34" t="s">
        <v>8</v>
      </c>
      <c r="AA40" t="str">
        <f t="shared" si="2"/>
        <v>Q2</v>
      </c>
      <c r="AB40">
        <f t="shared" si="1"/>
        <v>0</v>
      </c>
    </row>
    <row r="41" spans="1:28" ht="12.75">
      <c r="A41" s="34">
        <v>23</v>
      </c>
      <c r="B41" s="35"/>
      <c r="C41" s="34" t="s">
        <v>7</v>
      </c>
      <c r="AA41" t="str">
        <f t="shared" si="2"/>
        <v>Q1</v>
      </c>
      <c r="AB41">
        <f t="shared" si="1"/>
        <v>0</v>
      </c>
    </row>
    <row r="42" spans="1:28" ht="12.75">
      <c r="A42" s="34">
        <v>60</v>
      </c>
      <c r="B42" s="35"/>
      <c r="C42" s="34" t="s">
        <v>8</v>
      </c>
      <c r="AA42" t="str">
        <f t="shared" si="2"/>
        <v>Q4</v>
      </c>
      <c r="AB42">
        <f t="shared" si="1"/>
        <v>0</v>
      </c>
    </row>
    <row r="43" spans="1:28" ht="12.75">
      <c r="A43" s="34">
        <v>90.4</v>
      </c>
      <c r="B43" s="35"/>
      <c r="C43" s="34" t="s">
        <v>7</v>
      </c>
      <c r="AA43" t="str">
        <f t="shared" si="2"/>
        <v>Q4</v>
      </c>
      <c r="AB43">
        <f t="shared" si="1"/>
        <v>0</v>
      </c>
    </row>
    <row r="44" spans="1:28" ht="12.75">
      <c r="A44" s="34">
        <v>65.2</v>
      </c>
      <c r="B44" s="35"/>
      <c r="C44" s="34" t="s">
        <v>7</v>
      </c>
      <c r="AA44" t="str">
        <f t="shared" si="2"/>
        <v>Q4</v>
      </c>
      <c r="AB44">
        <f t="shared" si="1"/>
        <v>0</v>
      </c>
    </row>
    <row r="45" spans="1:28" ht="12.75">
      <c r="A45" s="34">
        <v>28.8</v>
      </c>
      <c r="B45" s="35"/>
      <c r="C45" s="34" t="s">
        <v>8</v>
      </c>
      <c r="AA45" t="str">
        <f t="shared" si="2"/>
        <v>Q2</v>
      </c>
      <c r="AB45">
        <f t="shared" si="1"/>
        <v>0</v>
      </c>
    </row>
    <row r="46" spans="1:28" ht="12.75">
      <c r="A46" s="34">
        <v>42</v>
      </c>
      <c r="B46" s="35"/>
      <c r="C46" s="34" t="s">
        <v>8</v>
      </c>
      <c r="AA46" t="str">
        <f t="shared" si="2"/>
        <v>Q4</v>
      </c>
      <c r="AB46">
        <f t="shared" si="1"/>
        <v>0</v>
      </c>
    </row>
    <row r="47" spans="1:28" ht="12.75">
      <c r="A47" s="34">
        <v>49.2</v>
      </c>
      <c r="B47" s="35"/>
      <c r="C47" s="34" t="s">
        <v>8</v>
      </c>
      <c r="AA47" t="str">
        <f t="shared" si="2"/>
        <v>Q3</v>
      </c>
      <c r="AB47">
        <f t="shared" si="1"/>
        <v>0</v>
      </c>
    </row>
    <row r="48" spans="1:28" ht="12.75">
      <c r="A48" s="34">
        <v>45</v>
      </c>
      <c r="B48" s="35"/>
      <c r="C48" s="34" t="s">
        <v>7</v>
      </c>
      <c r="AA48" t="str">
        <f t="shared" si="2"/>
        <v>Q1</v>
      </c>
      <c r="AB48">
        <f t="shared" si="1"/>
        <v>0</v>
      </c>
    </row>
    <row r="49" spans="1:28" ht="12.75">
      <c r="A49" s="34">
        <v>47.4</v>
      </c>
      <c r="B49" s="35"/>
      <c r="C49" s="34" t="s">
        <v>7</v>
      </c>
      <c r="AA49" t="str">
        <f t="shared" si="2"/>
        <v>Q1</v>
      </c>
      <c r="AB49">
        <f t="shared" si="1"/>
        <v>0</v>
      </c>
    </row>
    <row r="50" spans="1:28" ht="12.75">
      <c r="A50" s="34">
        <v>36.6</v>
      </c>
      <c r="B50" s="35"/>
      <c r="C50" s="34" t="s">
        <v>8</v>
      </c>
      <c r="AA50" t="str">
        <f t="shared" si="2"/>
        <v>Q2</v>
      </c>
      <c r="AB50">
        <f t="shared" si="1"/>
        <v>0</v>
      </c>
    </row>
    <row r="51" spans="1:28" ht="12.75">
      <c r="A51" s="34">
        <v>77.2</v>
      </c>
      <c r="B51" s="35"/>
      <c r="C51" s="34" t="s">
        <v>7</v>
      </c>
      <c r="AA51" t="str">
        <f t="shared" si="2"/>
        <v>Q1</v>
      </c>
      <c r="AB51">
        <f t="shared" si="1"/>
        <v>0</v>
      </c>
    </row>
    <row r="52" spans="1:28" ht="12.75">
      <c r="A52" s="34">
        <v>80.6</v>
      </c>
      <c r="B52" s="35"/>
      <c r="C52" s="34" t="s">
        <v>8</v>
      </c>
      <c r="AA52" t="str">
        <f t="shared" si="2"/>
        <v>Q4</v>
      </c>
      <c r="AB52">
        <f t="shared" si="1"/>
        <v>0</v>
      </c>
    </row>
    <row r="53" spans="1:3" ht="12.75">
      <c r="A53" s="34">
        <v>78</v>
      </c>
      <c r="B53" s="35"/>
      <c r="C53" s="34" t="s">
        <v>8</v>
      </c>
    </row>
    <row r="54" spans="1:3" ht="12.75">
      <c r="A54" s="34">
        <v>48.4</v>
      </c>
      <c r="B54" s="35"/>
      <c r="C54" s="34" t="s">
        <v>8</v>
      </c>
    </row>
    <row r="55" spans="1:3" ht="12.75">
      <c r="A55" s="34">
        <v>98</v>
      </c>
      <c r="B55" s="35"/>
      <c r="C55" s="34" t="s">
        <v>7</v>
      </c>
    </row>
    <row r="56" spans="1:3" ht="12.75">
      <c r="A56" s="34">
        <v>68.4</v>
      </c>
      <c r="B56" s="35"/>
      <c r="C56" s="34" t="s">
        <v>8</v>
      </c>
    </row>
    <row r="57" spans="1:3" ht="12.75">
      <c r="A57" s="34">
        <v>34.8</v>
      </c>
      <c r="B57" s="35"/>
      <c r="C57" s="34" t="s">
        <v>8</v>
      </c>
    </row>
    <row r="58" spans="1:3" ht="12.75">
      <c r="A58" s="34">
        <v>9.2</v>
      </c>
      <c r="B58" s="35"/>
      <c r="C58" s="34" t="s">
        <v>7</v>
      </c>
    </row>
    <row r="59" spans="1:3" ht="12.75">
      <c r="A59" s="34">
        <v>45.2</v>
      </c>
      <c r="B59" s="35"/>
      <c r="C59" s="34" t="s">
        <v>8</v>
      </c>
    </row>
    <row r="60" spans="1:3" ht="12.75">
      <c r="A60" s="34">
        <v>23.4</v>
      </c>
      <c r="B60" s="35"/>
      <c r="C60" s="34" t="s">
        <v>8</v>
      </c>
    </row>
    <row r="61" spans="1:3" ht="12.75">
      <c r="A61" s="34">
        <v>75</v>
      </c>
      <c r="B61" s="35"/>
      <c r="C61" s="34" t="s">
        <v>7</v>
      </c>
    </row>
  </sheetData>
  <hyperlinks>
    <hyperlink ref="A1" location="CONTENTS!A1" display="CONTENTS"/>
    <hyperlink ref="K26" location="'Cross tabs7'!A1" display="Cross tabs 7"/>
  </hyperlink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A1">
      <selection activeCell="D6" sqref="D2:G6"/>
    </sheetView>
  </sheetViews>
  <sheetFormatPr defaultColWidth="9.140625" defaultRowHeight="12.75"/>
  <cols>
    <col min="1" max="1" width="15.28125" style="1" customWidth="1"/>
    <col min="2" max="2" width="9.28125" style="1" customWidth="1"/>
    <col min="3" max="3" width="8.8515625" style="1" customWidth="1"/>
    <col min="4" max="4" width="17.28125" style="1" customWidth="1"/>
    <col min="5" max="5" width="11.140625" style="1" customWidth="1"/>
    <col min="7" max="7" width="16.421875" style="0" bestFit="1" customWidth="1"/>
    <col min="8" max="9" width="11.00390625" style="0" bestFit="1" customWidth="1"/>
    <col min="10" max="10" width="10.57421875" style="0" bestFit="1" customWidth="1"/>
  </cols>
  <sheetData>
    <row r="1" spans="1:45" ht="12.75">
      <c r="A1" s="50" t="s">
        <v>110</v>
      </c>
      <c r="C1" s="2"/>
      <c r="AR1" t="e">
        <f>GETPIVOTDATA("VERDICT",Sheet1!$G$19,"VERDICT","FAIL","GENDER","F")</f>
        <v>#REF!</v>
      </c>
      <c r="AS1" t="e">
        <f>GETPIVOTDATA("VERDICT",Sheet1!$G$19,"VERDICT","PASS","GENDER","F")</f>
        <v>#REF!</v>
      </c>
    </row>
    <row r="2" spans="1:45" ht="12.75">
      <c r="A2" s="3"/>
      <c r="C2" s="2"/>
      <c r="D2" s="4" t="s">
        <v>10</v>
      </c>
      <c r="E2" s="4" t="s">
        <v>3</v>
      </c>
      <c r="F2" s="5"/>
      <c r="G2" s="6"/>
      <c r="AR2" t="e">
        <f>GETPIVOTDATA("VERDICT",Sheet1!$G$19,"VERDICT","FAIL","GENDER","M")</f>
        <v>#REF!</v>
      </c>
      <c r="AS2" t="e">
        <f>GETPIVOTDATA("VERDICT",Sheet1!$G$19,"VERDICT","PASS","GENDER","M")</f>
        <v>#REF!</v>
      </c>
    </row>
    <row r="3" spans="3:7" ht="12.75">
      <c r="C3" s="2"/>
      <c r="D3" s="4" t="s">
        <v>6</v>
      </c>
      <c r="E3" s="7" t="s">
        <v>5</v>
      </c>
      <c r="F3" s="8" t="s">
        <v>4</v>
      </c>
      <c r="G3" s="9" t="s">
        <v>11</v>
      </c>
    </row>
    <row r="4" spans="3:45" ht="12.75">
      <c r="C4" s="2"/>
      <c r="D4" s="7" t="s">
        <v>8</v>
      </c>
      <c r="E4" s="10">
        <v>14</v>
      </c>
      <c r="F4" s="11">
        <v>15</v>
      </c>
      <c r="G4" s="12">
        <v>29</v>
      </c>
      <c r="AR4" t="e">
        <f>IF(GETPIVOTDATA("VERDICT",$D$2,"VERDICT","FAIL","GENDER","F")=AR1,1,0)</f>
        <v>#REF!</v>
      </c>
      <c r="AS4" t="e">
        <f>IF(GETPIVOTDATA("VERDICT",$D$2,"VERDICT","PASS","GENDER","F")=AS1,1,0)</f>
        <v>#REF!</v>
      </c>
    </row>
    <row r="5" spans="3:45" ht="12.75">
      <c r="C5" s="2"/>
      <c r="D5" s="13" t="s">
        <v>7</v>
      </c>
      <c r="E5" s="14">
        <v>10</v>
      </c>
      <c r="F5" s="15">
        <v>11</v>
      </c>
      <c r="G5" s="16">
        <v>21</v>
      </c>
      <c r="AR5" t="e">
        <f>IF(GETPIVOTDATA("VERDICT",$D$2,"VERDICT","FAIL","GENDER","M")=AR2,1,0)</f>
        <v>#REF!</v>
      </c>
      <c r="AS5" t="e">
        <f>IF(GETPIVOTDATA("VERDICT",$D$2,"VERDICT","PASS","GENDER","M")=AS2,1,0)</f>
        <v>#REF!</v>
      </c>
    </row>
    <row r="6" spans="3:44" ht="12.75">
      <c r="C6" s="2"/>
      <c r="D6" s="17" t="s">
        <v>11</v>
      </c>
      <c r="E6" s="18">
        <v>24</v>
      </c>
      <c r="F6" s="19">
        <v>26</v>
      </c>
      <c r="G6" s="20">
        <v>50</v>
      </c>
      <c r="AR6">
        <f>IF(ISERR(AR1),0,SUM(AR4:AS5))</f>
        <v>0</v>
      </c>
    </row>
    <row r="7" spans="3:44" ht="12.75">
      <c r="C7" s="2"/>
      <c r="AR7" t="str">
        <f>IF(AR6=4,"CORRECT PROCEED TO SHEET2",IF(AR6=0,"","INCORRECT"))</f>
        <v/>
      </c>
    </row>
    <row r="8" ht="12.75">
      <c r="C8" s="2"/>
    </row>
    <row r="9" ht="12.75">
      <c r="C9" s="2"/>
    </row>
    <row r="10" ht="12.75">
      <c r="C10" s="2"/>
    </row>
    <row r="11" spans="1:4" ht="12.75">
      <c r="A11" s="60" t="s">
        <v>117</v>
      </c>
      <c r="B11" s="60"/>
      <c r="C11" s="50"/>
      <c r="D11" s="50"/>
    </row>
    <row r="12" ht="12.75">
      <c r="C12" s="2"/>
    </row>
    <row r="13" spans="1:11" ht="12.75">
      <c r="A13" s="2"/>
      <c r="C13" s="2"/>
      <c r="K13" s="21"/>
    </row>
    <row r="14" ht="12.75">
      <c r="C14" s="2"/>
    </row>
    <row r="15" ht="12.75">
      <c r="C15" s="2"/>
    </row>
    <row r="16" ht="12.75">
      <c r="C16" s="2"/>
    </row>
  </sheetData>
  <hyperlinks>
    <hyperlink ref="A1" location="CONTENTS!A1" display="CONTENTS"/>
    <hyperlink ref="A11:D11" location="Sheet1!A1" display="Return to Two-way pivot tables (absolute count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Whigham</dc:creator>
  <cp:keywords/>
  <dc:description/>
  <cp:lastModifiedBy>Owner</cp:lastModifiedBy>
  <dcterms:created xsi:type="dcterms:W3CDTF">2007-02-06T10:11:37Z</dcterms:created>
  <dcterms:modified xsi:type="dcterms:W3CDTF">2010-11-21T10:24:37Z</dcterms:modified>
  <cp:category/>
  <cp:version/>
  <cp:contentType/>
  <cp:contentStatus/>
</cp:coreProperties>
</file>