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20" windowWidth="11340" windowHeight="9090" activeTab="2"/>
  </bookViews>
  <sheets>
    <sheet name="Contents" sheetId="15" r:id="rId1"/>
    <sheet name="Sheet1" sheetId="1" r:id="rId2"/>
    <sheet name="Sheet2" sheetId="4" r:id="rId3"/>
    <sheet name="Sheet3" sheetId="5" r:id="rId4"/>
    <sheet name="Sheet4" sheetId="6" r:id="rId5"/>
    <sheet name="Sheet5" sheetId="10" r:id="rId6"/>
    <sheet name="Sheet6" sheetId="9" r:id="rId7"/>
    <sheet name="Sheet7" sheetId="13" r:id="rId8"/>
    <sheet name="Sheet8" sheetId="16" r:id="rId9"/>
    <sheet name="Sheet9" sheetId="17" r:id="rId10"/>
    <sheet name="Histogram" sheetId="11" r:id="rId11"/>
    <sheet name="Descriptive" sheetId="12" r:id="rId12"/>
    <sheet name="Notes" sheetId="8" r:id="rId13"/>
    <sheet name="Sheet1 (2)" sheetId="2" state="hidden" r:id="rId14"/>
    <sheet name="Sheet7 (2)" sheetId="14" state="hidden" r:id="rId15"/>
  </sheets>
  <definedNames>
    <definedName name="AGG" localSheetId="14">'Sheet7 (2)'!$A$14:$A$63</definedName>
    <definedName name="AGG">'Sheet7'!$A$15:$A$64</definedName>
    <definedName name="CENTRAL_TENDENCY">'Sheet3'!$C$4</definedName>
    <definedName name="CONTENTS">'Contents'!$A$1</definedName>
    <definedName name="CORREL">'Sheet9'!$C$3</definedName>
    <definedName name="Descriptive">'Descriptive'!$A$1</definedName>
    <definedName name="DESCRIPTIVE_STATISTICS">'Sheet6'!$A$1</definedName>
    <definedName name="DISPERSION">'Sheet4'!$C$3</definedName>
    <definedName name="FREQUENCIES">'Sheet5'!$C$3</definedName>
    <definedName name="histogram">'Histogram'!$G$28</definedName>
    <definedName name="IF_STATEMENT">'Sheet2'!$A$1</definedName>
    <definedName name="KURTOSIS">'Notes'!$A$37</definedName>
    <definedName name="M_1" localSheetId="11">'Descriptive'!$A$10</definedName>
    <definedName name="M_1" localSheetId="3">'Sheet3'!$A$10</definedName>
    <definedName name="M_1" localSheetId="4">'Sheet4'!$A$10</definedName>
    <definedName name="M_1" localSheetId="6">'Sheet6'!$A$11</definedName>
    <definedName name="M_1">'Sheet2'!$A$12</definedName>
    <definedName name="M_2" localSheetId="11">'Descriptive'!$B$10</definedName>
    <definedName name="M_2" localSheetId="3">'Sheet3'!$B$10</definedName>
    <definedName name="M_2" localSheetId="4">'Sheet4'!$B$10</definedName>
    <definedName name="M_2" localSheetId="6">'Sheet6'!$B$11</definedName>
    <definedName name="M_2">'Sheet2'!$B$12</definedName>
    <definedName name="M_3" localSheetId="11">'Descriptive'!$C$10</definedName>
    <definedName name="M_3" localSheetId="3">'Sheet3'!$C$10</definedName>
    <definedName name="M_3" localSheetId="4">'Sheet4'!$C$10</definedName>
    <definedName name="M_3" localSheetId="6">'Sheet6'!$C$11</definedName>
    <definedName name="M_3">'Sheet2'!$C$12</definedName>
    <definedName name="note_1">'Notes'!$A$3</definedName>
    <definedName name="NOTES_2">'Notes'!$A$9</definedName>
    <definedName name="NOTES_3">'Notes'!$A$13</definedName>
    <definedName name="RANKCORR">'Sheet8'!$A$3</definedName>
    <definedName name="RANKS">'Sheet7'!$A$1</definedName>
    <definedName name="RETURN_1">'Sheet3'!$J$26</definedName>
    <definedName name="RETURN_2">'Sheet4'!$D$6</definedName>
    <definedName name="RETURN_3" localSheetId="11">'Descriptive'!$B$4</definedName>
    <definedName name="RETURN_3">'Sheet5'!$H$4</definedName>
    <definedName name="RETURN_4" localSheetId="11">'Descriptive'!$F$30</definedName>
    <definedName name="RETURN_4">'Sheet6'!$F$31</definedName>
    <definedName name="RETURN_5" localSheetId="11">'Descriptive'!$F$32</definedName>
    <definedName name="RETURN_5">'Sheet6'!$F$33</definedName>
    <definedName name="RETURN_6">'Sheet6'!$F$35</definedName>
    <definedName name="RETURN_7">'Sheet6'!$F$37</definedName>
    <definedName name="RETURN_8">'Sheet5'!$G$14</definedName>
    <definedName name="RETURN_9">'Sheet6'!$G$10</definedName>
    <definedName name="SAMPLE_VARIANCE">'Notes'!$A$20</definedName>
    <definedName name="SKEWNESS">'Notes'!$A$26</definedName>
    <definedName name="STANDARD_ERROR">'Notes'!$A$17</definedName>
    <definedName name="TEST1">'Sheet8'!$A$7:$A$56</definedName>
    <definedName name="TEST2">'Sheet8'!$B$7:$B$56</definedName>
    <definedName name="W_1" localSheetId="11">'Descriptive'!$A$12</definedName>
    <definedName name="W_1" localSheetId="13">'Sheet1 (2)'!$A$12</definedName>
    <definedName name="W_1" localSheetId="2">'Sheet2'!$A$14</definedName>
    <definedName name="W_1" localSheetId="3">'Sheet3'!$A$12</definedName>
    <definedName name="W_1" localSheetId="4">'Sheet4'!$A$12</definedName>
    <definedName name="W_1" localSheetId="6">'Sheet6'!$A$13</definedName>
    <definedName name="W_1">'Sheet1'!$A$12</definedName>
    <definedName name="W_2" localSheetId="11">'Descriptive'!$B$12</definedName>
    <definedName name="W_2" localSheetId="2">'Sheet2'!$B$14</definedName>
    <definedName name="W_2" localSheetId="3">'Sheet3'!$B$12</definedName>
    <definedName name="W_2" localSheetId="4">'Sheet4'!$B$12</definedName>
    <definedName name="W_2" localSheetId="6">'Sheet6'!$B$13</definedName>
    <definedName name="W_2">'Sheet1'!$B$12</definedName>
    <definedName name="WEIGHTED_AVERAGE">'Sheet1'!$A$1</definedName>
  </definedNames>
  <calcPr calcId="125725"/>
</workbook>
</file>

<file path=xl/comments10.xml><?xml version="1.0" encoding="utf-8"?>
<comments xmlns="http://schemas.openxmlformats.org/spreadsheetml/2006/main">
  <authors>
    <author>Administrator</author>
  </authors>
  <commentList>
    <comment ref="K26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really no more than we would expect since Test 2 is weighted at 60% and also explains why the association between Test 1 and the aggregate is not quite so high.</t>
        </r>
      </text>
    </comment>
  </commentList>
</comments>
</file>

<file path=xl/comments11.xml><?xml version="1.0" encoding="utf-8"?>
<comments xmlns="http://schemas.openxmlformats.org/spreadsheetml/2006/main">
  <authors>
    <author>David Whigham</author>
  </authors>
  <commentList>
    <comment ref="A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M_1.
</t>
        </r>
      </text>
    </comment>
    <comment ref="B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M_2.
</t>
        </r>
      </text>
    </comment>
    <comment ref="C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M_3.
</t>
        </r>
      </text>
    </comment>
    <comment ref="A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W_1.</t>
        </r>
      </text>
    </comment>
    <comment ref="B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W_2</t>
        </r>
      </text>
    </comment>
    <comment ref="C13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aggregate mark will be obtained from:
=W_1*A14+W_2*B14
Enter this now to the C14 cell and then copy down the column to the last cell for which there are data.</t>
        </r>
      </text>
    </comment>
    <comment ref="D13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the bin range and spans intervals of 10 marks.</t>
        </r>
      </text>
    </comment>
  </commentList>
</comments>
</file>

<file path=xl/comments12.xml><?xml version="1.0" encoding="utf-8"?>
<comments xmlns="http://schemas.openxmlformats.org/spreadsheetml/2006/main">
  <authors>
    <author>David Whigham</author>
  </authors>
  <commentList>
    <comment ref="A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M_1.
</t>
        </r>
      </text>
    </comment>
    <comment ref="B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M_2.
</t>
        </r>
      </text>
    </comment>
    <comment ref="C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M_3.
</t>
        </r>
      </text>
    </comment>
    <comment ref="A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W_1.</t>
        </r>
      </text>
    </comment>
    <comment ref="B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W_2</t>
        </r>
      </text>
    </comment>
    <comment ref="C13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aggregate mark will be obtained from:
=W_1*A14+W_2*B14
Enter this now to the C14 cell and then copy down the column to the last cell for which there are data.</t>
        </r>
      </text>
    </comment>
  </commentList>
</comments>
</file>

<file path=xl/comments14.xml><?xml version="1.0" encoding="utf-8"?>
<comments xmlns="http://schemas.openxmlformats.org/spreadsheetml/2006/main">
  <authors>
    <author>David Whigham</author>
  </authors>
  <commentList>
    <comment ref="J9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calculated from:
=AVERAGE(A14:A63)
</t>
        </r>
      </text>
    </comment>
    <comment ref="J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calculated from:
=AVERAGE(B14:B63)
</t>
        </r>
      </text>
    </comment>
    <comment ref="J11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calculated from:
=AVERAGE(C14:C63)
</t>
        </r>
      </text>
    </comment>
    <comment ref="A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W_1.</t>
        </r>
      </text>
    </comment>
    <comment ref="B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W_2</t>
        </r>
      </text>
    </comment>
    <comment ref="C13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aggregate mark will be obtained from:
=W_1*A14+W_2*B14
Enter this now to the C14 cell and then copy down the column to the last cell for which there are data.</t>
        </r>
      </text>
    </comment>
  </commentList>
</comments>
</file>

<file path=xl/comments2.xml><?xml version="1.0" encoding="utf-8"?>
<comments xmlns="http://schemas.openxmlformats.org/spreadsheetml/2006/main">
  <authors>
    <author>David Whigham</author>
  </authors>
  <commentList>
    <comment ref="A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W_1.</t>
        </r>
      </text>
    </comment>
    <comment ref="B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W_2 from:
Insert Name Define then entering W_2</t>
        </r>
      </text>
    </comment>
    <comment ref="C13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aggregate mark will be obtained from:
=W_1*A14+W_2*B14
Enter this now to the C14 cell and then copy down the column to the last cell for which there are data.</t>
        </r>
      </text>
    </comment>
  </commentList>
</comments>
</file>

<file path=xl/comments3.xml><?xml version="1.0" encoding="utf-8"?>
<comments xmlns="http://schemas.openxmlformats.org/spreadsheetml/2006/main">
  <authors>
    <author>David Whigham</author>
  </authors>
  <commentList>
    <comment ref="A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M_1.
</t>
        </r>
      </text>
    </comment>
    <comment ref="B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M_2.
</t>
        </r>
      </text>
    </comment>
    <comment ref="C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M_3.
</t>
        </r>
      </text>
    </comment>
    <comment ref="A14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W_1.</t>
        </r>
      </text>
    </comment>
    <comment ref="B14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W_2 from:
Insert Name Define then entering W_2</t>
        </r>
      </text>
    </comment>
    <comment ref="C15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aggregate mark will be obtained from:
=W_1*A16+W_2*B16
Enter this now to the C16 cell and then copy down the column to the last cell for which there are data.</t>
        </r>
      </text>
    </comment>
    <comment ref="D15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verdict can be obtained from the following IF statement
=IF((A16&gt;=M_1)*(B16&gt;=M_2)*(C16&gt;=M_3),"PASS","FAIL")
 Enter this now and then copy down column D for all students.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David Whigham</author>
  </authors>
  <commentList>
    <comment ref="J5" authorId="0">
      <text>
        <r>
          <rPr>
            <b/>
            <sz val="8"/>
            <rFont val="Tahoma"/>
            <family val="2"/>
          </rPr>
          <t xml:space="preserve">David Whigham:
</t>
        </r>
        <r>
          <rPr>
            <sz val="8"/>
            <rFont val="Tahoma"/>
            <family val="2"/>
          </rPr>
          <t>The three commonest measures of central tendency are the Arithmetic Mean (average), and the Median</t>
        </r>
        <r>
          <rPr>
            <sz val="8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calculated from:
=AVERAGE(A14:A63)
</t>
        </r>
      </text>
    </comment>
    <comment ref="F8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calculated from:
=AVERAGE(B14:B63)
</t>
        </r>
      </text>
    </comment>
    <comment ref="F9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calculated from:
=AVERAGE(C14:C63)
</t>
        </r>
      </text>
    </comment>
    <comment ref="A10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M_1.
</t>
        </r>
      </text>
    </comment>
    <comment ref="B10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M_2.
</t>
        </r>
      </text>
    </comment>
    <comment ref="C10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M_3.
</t>
        </r>
      </text>
    </comment>
    <comment ref="A12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W_1.</t>
        </r>
      </text>
    </comment>
    <comment ref="B12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W_2</t>
        </r>
      </text>
    </comment>
    <comment ref="C13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aggregate mark will be obtained from:
=W_1*A14+W_2*B14
Enter this now to the C14 cell and then copy down the column to the last cell for which there are data.</t>
        </r>
      </text>
    </comment>
    <comment ref="D13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verdict can be obtained from the following IF statement
=IF((A14&gt;=M_1)*(B14&gt;=M_2)*(C14&gt;=M_3),"PASS","FAIL")
 Enter this now and then copy down column D for all students.</t>
        </r>
      </text>
    </comment>
    <comment ref="F14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median for test 1 is calculated from:
=median(A14:A63)</t>
        </r>
      </text>
    </comment>
    <comment ref="F15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median for test 1 is calculated from:
=median(B14:B63)</t>
        </r>
      </text>
    </comment>
    <comment ref="F16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median for test 1 is calculated from:
=median(C14:C63)</t>
        </r>
      </text>
    </comment>
    <comment ref="F24" authorId="1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A count of all passing students is obtained from:
=COUNTIF(D14:D63,"=PASS")
A count of the number of aggregate marks is obtained from:
=COUNT(C14:C63)
The ratio of the former to the latter gives the pass rate</t>
        </r>
      </text>
    </comment>
  </commentList>
</comments>
</file>

<file path=xl/comments5.xml><?xml version="1.0" encoding="utf-8"?>
<comments xmlns="http://schemas.openxmlformats.org/spreadsheetml/2006/main">
  <authors>
    <author>David Whigham</author>
  </authors>
  <commentList>
    <comment ref="F7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calculated from:
=VARP(A14:A63)
</t>
        </r>
      </text>
    </comment>
    <comment ref="F8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calculated from:
=VARP(B14:B63)
</t>
        </r>
      </text>
    </comment>
    <comment ref="F9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calculated from:
=VARP(C14:C63)
</t>
        </r>
      </text>
    </comment>
    <comment ref="A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M_1.
</t>
        </r>
      </text>
    </comment>
    <comment ref="B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M_2.
</t>
        </r>
      </text>
    </comment>
    <comment ref="C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M_3.
</t>
        </r>
      </text>
    </comment>
    <comment ref="F1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standard deviation is calculated for test 1 from:
=STDEVP(A14:A63)
</t>
        </r>
      </text>
    </comment>
    <comment ref="F11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standard deviation is calculated for test 2 from:
=STDEVP(B14:B63)
</t>
        </r>
      </text>
    </comment>
    <comment ref="A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W_1.</t>
        </r>
      </text>
    </comment>
    <comment ref="B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W_2</t>
        </r>
      </text>
    </comment>
    <comment ref="F1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standard deviation is calculated for the aggregate mark from:
=STDEVP(C14:C63)
</t>
        </r>
      </text>
    </comment>
    <comment ref="C13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aggregate mark will be obtained from:
=W_1*A14+W_2*B14
Enter this now to the C14 cell and then copy down the column to the last cell for which there are data.</t>
        </r>
      </text>
    </comment>
    <comment ref="D13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verdict can be obtained from the following IF statement
=IF((A14&gt;=M_1)*(B14&gt;=M_2)*(C14&gt;=M_3),"PASS","FAIL")
 Enter this now and then copy down column D for all students.</t>
        </r>
      </text>
    </comment>
    <comment ref="F24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lower quartile for test 1 is obtained from:
=QUARTILE(A14:A63,1)</t>
        </r>
      </text>
    </comment>
    <comment ref="F25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middle  quartile (the median) for test 1 is obtained from:
=QUARTILE(A14:A63,2)</t>
        </r>
      </text>
    </comment>
    <comment ref="F26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upper quartile for test 1 is obtained from:
=QUARTILE(A14:A63,3)</t>
        </r>
      </text>
    </comment>
    <comment ref="F27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upper quartile  Q3 minus the lower quartile Q1</t>
        </r>
      </text>
    </comment>
    <comment ref="F29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lower quartile for test 2 is obtained from:
=QUARTILE(B14:B63,1)</t>
        </r>
      </text>
    </comment>
    <comment ref="F30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middle  quartile (the median) for test 2 is obtained from:
=QUARTILE(B14:B63,2)</t>
        </r>
      </text>
    </comment>
    <comment ref="F31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upper quartile for test 1 is obtained from:
=QUARTILE(B14:B63,3)</t>
        </r>
      </text>
    </comment>
    <comment ref="F32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upper quartile  Q3 minus the lower quartile Q1</t>
        </r>
      </text>
    </comment>
    <comment ref="F34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lower quartile for the aggregate mark is obtained from:
=QUARTILE(C14:C63,1)</t>
        </r>
      </text>
    </comment>
    <comment ref="F35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middle  quartile (the median) for the aggregate mark  is obtained from:
=QUARTILE(C14:C63,2)</t>
        </r>
      </text>
    </comment>
    <comment ref="F36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upper quartile for the aggregate mark is obtained from:
=QUARTILE(C14:C63,3)</t>
        </r>
      </text>
    </comment>
    <comment ref="F37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upper quartile  Q3 minus the lower quartile Q1</t>
        </r>
      </text>
    </comment>
  </commentList>
</comments>
</file>

<file path=xl/comments6.xml><?xml version="1.0" encoding="utf-8"?>
<comments xmlns="http://schemas.openxmlformats.org/spreadsheetml/2006/main">
  <authors>
    <author>David Whigham</author>
  </authors>
  <commentList>
    <comment ref="D14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is the bin range and spans intervals of 10 marks.</t>
        </r>
      </text>
    </comment>
  </commentList>
</comments>
</file>

<file path=xl/comments7.xml><?xml version="1.0" encoding="utf-8"?>
<comments xmlns="http://schemas.openxmlformats.org/spreadsheetml/2006/main">
  <authors>
    <author>David Whigham</author>
  </authors>
  <commentList>
    <comment ref="A11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M_1.
</t>
        </r>
      </text>
    </comment>
    <comment ref="B11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M_2.
</t>
        </r>
      </text>
    </comment>
    <comment ref="C11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has been named as M_3.
</t>
        </r>
      </text>
    </comment>
    <comment ref="A13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W_1.</t>
        </r>
      </text>
    </comment>
    <comment ref="B13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This cell was named as W_1 from:
Insert Name Define then entering W_2</t>
        </r>
      </text>
    </comment>
    <comment ref="C14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 aggregate mark will be obtained from:
=W_1*A14+W_2*B14
Enter this now to the C14 cell and then copy down the column to the last cell for which there are data.</t>
        </r>
      </text>
    </comment>
  </commentList>
</comments>
</file>

<file path=xl/comments9.xml><?xml version="1.0" encoding="utf-8"?>
<comments xmlns="http://schemas.openxmlformats.org/spreadsheetml/2006/main">
  <authors>
    <author>David Whigham</author>
  </authors>
  <commentList>
    <comment ref="I31" authorId="0">
      <text>
        <r>
          <rPr>
            <b/>
            <sz val="8"/>
            <rFont val="Tahoma"/>
            <family val="2"/>
          </rPr>
          <t>David Whigham:</t>
        </r>
        <r>
          <rPr>
            <sz val="8"/>
            <rFont val="Tahoma"/>
            <family val="2"/>
          </rPr>
          <t xml:space="preserve">
There is a low positive association (agreement) between the ranks in each of the two tests.
</t>
        </r>
      </text>
    </comment>
  </commentList>
</comments>
</file>

<file path=xl/sharedStrings.xml><?xml version="1.0" encoding="utf-8"?>
<sst xmlns="http://schemas.openxmlformats.org/spreadsheetml/2006/main" count="434" uniqueCount="318">
  <si>
    <r>
      <t xml:space="preserve">coefficient of determination. </t>
    </r>
    <r>
      <rPr>
        <sz val="10"/>
        <color indexed="8"/>
        <rFont val="Arial"/>
        <family val="2"/>
      </rPr>
      <t>This is simply the square of the correlation coefficient</t>
    </r>
  </si>
  <si>
    <t>combinations.</t>
  </si>
  <si>
    <t>while 5 + 3 + 4 = 12 out of 50 (24%) are less than or equal to 30.</t>
  </si>
  <si>
    <t>Excel has added the category "more" to its bin range but its frequency is zero.</t>
  </si>
  <si>
    <t>This is because there are no observations greater than 100.</t>
  </si>
  <si>
    <r>
      <t xml:space="preserve">The frequency column gives the </t>
    </r>
    <r>
      <rPr>
        <sz val="10"/>
        <color indexed="10"/>
        <rFont val="Arial"/>
        <family val="2"/>
      </rPr>
      <t>absolute number</t>
    </r>
    <r>
      <rPr>
        <sz val="10"/>
        <rFont val="Arial"/>
        <family val="2"/>
      </rPr>
      <t xml:space="preserve"> of marks in the intervals:</t>
    </r>
  </si>
  <si>
    <t>These are shown as the columns of the histogram.</t>
  </si>
  <si>
    <t>The cumulative % column gives the percentage of observations that are less than</t>
  </si>
  <si>
    <t>or equal to the interval mark.  Thus  5 out of 50 (10%) marks are less than or equal to 10,</t>
  </si>
  <si>
    <t>This is shown as the line graph in the histogram.</t>
  </si>
  <si>
    <r>
      <t xml:space="preserve">The </t>
    </r>
    <r>
      <rPr>
        <b/>
        <sz val="11"/>
        <color indexed="18"/>
        <rFont val="Arial"/>
        <family val="2"/>
      </rPr>
      <t>=COUNT</t>
    </r>
    <r>
      <rPr>
        <sz val="10"/>
        <rFont val="Arial"/>
        <family val="2"/>
      </rPr>
      <t xml:space="preserve"> function counts all entries that are numbers.</t>
    </r>
  </si>
  <si>
    <t>of zero. That is why we counted the aggregate field which is numeric.</t>
  </si>
  <si>
    <t>Excel possesses two variance and two standard deviation functions.</t>
  </si>
  <si>
    <t>VAR and STDEV are sample statistics and divide by the total number of observations minus one.</t>
  </si>
  <si>
    <r>
      <t xml:space="preserve">Data analysis is an </t>
    </r>
    <r>
      <rPr>
        <sz val="10"/>
        <color indexed="10"/>
        <rFont val="Arial"/>
        <family val="2"/>
      </rPr>
      <t>Add In</t>
    </r>
    <r>
      <rPr>
        <sz val="10"/>
        <rFont val="Arial"/>
        <family val="2"/>
      </rPr>
      <t xml:space="preserve"> and may not automatically be installed on your version of Excel.</t>
    </r>
  </si>
  <si>
    <r>
      <t xml:space="preserve">To install it select </t>
    </r>
    <r>
      <rPr>
        <sz val="10"/>
        <color indexed="10"/>
        <rFont val="Arial"/>
        <family val="2"/>
      </rPr>
      <t xml:space="preserve">Tools </t>
    </r>
    <r>
      <rPr>
        <sz val="10"/>
        <rFont val="Arial"/>
        <family val="2"/>
      </rPr>
      <t xml:space="preserve">and then </t>
    </r>
    <r>
      <rPr>
        <sz val="10"/>
        <color indexed="10"/>
        <rFont val="Arial"/>
        <family val="2"/>
      </rPr>
      <t>Add Ins</t>
    </r>
    <r>
      <rPr>
        <sz val="10"/>
        <rFont val="Arial"/>
        <family val="2"/>
      </rPr>
      <t xml:space="preserve"> and then check the first two boxes viz:</t>
    </r>
  </si>
  <si>
    <t>The standard error is a sampling concept and is defined as the sample standard deviation</t>
  </si>
  <si>
    <t>answer from our earlier calculations.</t>
  </si>
  <si>
    <t>With negative skewness the histogram has significantly more observations to the right than the left (tail to the</t>
  </si>
  <si>
    <t>With positive skewness the histogram has significantly more observations to the left than the right (tail to the</t>
  </si>
  <si>
    <t xml:space="preserve">The negative value calculated by Excel for the test 1 data (-0.315) confirms what the histogram shows - </t>
  </si>
  <si>
    <t>histogram is generally not very peaked.</t>
  </si>
  <si>
    <t>Kurtosis is a measure of the flatness or peakedness of the histogram.</t>
  </si>
  <si>
    <t>A bell shaped symmetrical histogram (such as the normal distribution) has a Kurtosis value of 3.</t>
  </si>
  <si>
    <t>Conversely any Kurtosis value that is less than 3 indicates that the histogram is flattish with short tails.</t>
  </si>
  <si>
    <t>The value calculated for the test 1 data  of -1.23 being absolutely less than 3 indicates that the</t>
  </si>
  <si>
    <t>TEST 1</t>
  </si>
  <si>
    <t>TEST 2</t>
  </si>
  <si>
    <t>THE DATA BELOW ARE THE PERCENTAGE MARKS OBTAINED IN EACH OF TWO TESTS</t>
  </si>
  <si>
    <t>BY A GROUP OF FIFTY STUDENTS.</t>
  </si>
  <si>
    <t>TEST 1 IS WEIGHTED AT 40% AND TEST 2 IS WEIGHTED AT 60%.</t>
  </si>
  <si>
    <t>AS W_1 AND W_2 RESPECTIVELY.</t>
  </si>
  <si>
    <t>THESE WEIGHTS HAVE BEEN ENTERED TO THE A12 AND B12 CELLS AND THEN THE CELLS NAMED</t>
  </si>
  <si>
    <t>AGGEGATE</t>
  </si>
  <si>
    <t>THE TASK IS TO CALCULATE THE AGGREGATE MARK FOR EACH STUDENT IN COLUMN C.</t>
  </si>
  <si>
    <t>VERDICT</t>
  </si>
  <si>
    <t>AVERAGE TEST 1</t>
  </si>
  <si>
    <t>AVERAGE TEST 2</t>
  </si>
  <si>
    <t>AVERAGE AGGREGATE</t>
  </si>
  <si>
    <t>MEDIAN TEST 1</t>
  </si>
  <si>
    <t>MEDIAN TEST 2</t>
  </si>
  <si>
    <t>MEDIAN AGGREGATE</t>
  </si>
  <si>
    <t>VARIANCE TEST 1</t>
  </si>
  <si>
    <t>VARIANCE TEST 2</t>
  </si>
  <si>
    <t>VARIANCE AGGREGATE</t>
  </si>
  <si>
    <t>ST DEVIATION TEST 1</t>
  </si>
  <si>
    <t>QUARTILE 1</t>
  </si>
  <si>
    <t>QUARTILE 2</t>
  </si>
  <si>
    <t>QUARTILE 3</t>
  </si>
  <si>
    <t>ST DEVIATION TEST 2</t>
  </si>
  <si>
    <t>ST DEVIATION AGGREGATE</t>
  </si>
  <si>
    <t>FOR TEST 1</t>
  </si>
  <si>
    <t>FOR TEST 2</t>
  </si>
  <si>
    <t>FOR AGGREGATE</t>
  </si>
  <si>
    <t>INTERQUARTILE RANGE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</si>
  <si>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</si>
  <si>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</si>
  <si>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</si>
  <si>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</si>
  <si>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</si>
  <si>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</si>
  <si>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</si>
  <si>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</si>
  <si>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</si>
  <si>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</si>
  <si>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</si>
  <si>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</si>
  <si>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</si>
  <si>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STANDARD_ERROR</t>
  </si>
  <si>
    <t>SAMPLE_VARIANCE</t>
  </si>
  <si>
    <t>AGGREGATE</t>
  </si>
  <si>
    <t>INTERVALS</t>
  </si>
  <si>
    <t>More</t>
  </si>
  <si>
    <t>Frequency</t>
  </si>
  <si>
    <t>Cumulative %</t>
  </si>
  <si>
    <t>histogram</t>
  </si>
  <si>
    <t>Descriptive</t>
  </si>
  <si>
    <t>SKEWNESS</t>
  </si>
  <si>
    <t>KURTOSIS</t>
  </si>
  <si>
    <t>HERE WE HAVE THE AGGREGATE MARKS DATA FOR THE STUDENT GROUP.</t>
  </si>
  <si>
    <t>IT WILL OFTEN BE USEFUL TO OBTAIN EACH MARK'S RANK IN THE GROUP.</t>
  </si>
  <si>
    <t>SORTING THE DATA FROM HIGH TO LOW WOULD CLEARLY DO THIS BUT IN ITSELF WOULD NOT</t>
  </si>
  <si>
    <t>SUPPLY USEABLE RANKS</t>
  </si>
  <si>
    <t>THIS IS WHERE THE RANK FUNCTION IS USEFUL.</t>
  </si>
  <si>
    <t>FIRST WE HAVE NAMED THE RANGE CONTAINING THE 50 AGGREGATE MARKS AS:</t>
  </si>
  <si>
    <t>AGG</t>
  </si>
  <si>
    <t>NEXT WE NOTE THAT THE GENERAL SYNTAX OF THE RANK FUNCTION IS:</t>
  </si>
  <si>
    <t>WHEN COPIED DOWN COLUMN B</t>
  </si>
  <si>
    <t>ENTER THIS NOW TO THE B14 CELL AND COPY DOWN TO OBTAIN EACH MARK'S RANK</t>
  </si>
  <si>
    <t xml:space="preserve"> =RANK(Value to be ranked,Range of values from which to rank,1 for 1 to be the rank lowest mark,0 for 1 to be the rank of the highest mark)</t>
  </si>
  <si>
    <t>WITH THE FIRST MARK LOCATED IN A14 THEN THE FOLLOWING WILL PROVIDE ASCENDING RANKS (1 = HIGHEST)</t>
  </si>
  <si>
    <t xml:space="preserve"> =RANK(A14,AGG,0)</t>
  </si>
  <si>
    <t>RANK (1 = HIGHEST)</t>
  </si>
  <si>
    <t xml:space="preserve"> =RANK(Value to be ranked,Range of values from which to rank,1 for 1 to be the rank of lowest mark,0 for 1 to be the rank of the highest mark)</t>
  </si>
  <si>
    <t/>
  </si>
  <si>
    <t>Calculating aggregate marks</t>
  </si>
  <si>
    <t>Pass - fail verdicts</t>
  </si>
  <si>
    <t>Average &amp; median</t>
  </si>
  <si>
    <t>Variance, Standard deviation</t>
  </si>
  <si>
    <t>Quartiles &amp; Interquartile range</t>
  </si>
  <si>
    <t>Histogram</t>
  </si>
  <si>
    <t>QED</t>
  </si>
  <si>
    <t>CONTENTS</t>
  </si>
  <si>
    <t>Summary Statistics</t>
  </si>
  <si>
    <t>TOPIC</t>
  </si>
  <si>
    <t>Sub-topic</t>
  </si>
  <si>
    <t>Link</t>
  </si>
  <si>
    <t>RANK 1</t>
  </si>
  <si>
    <t>RANK 2</t>
  </si>
  <si>
    <t>D</t>
  </si>
  <si>
    <r>
      <t>D</t>
    </r>
    <r>
      <rPr>
        <vertAlign val="superscript"/>
        <sz val="14"/>
        <rFont val="Arial"/>
        <family val="2"/>
      </rPr>
      <t>2</t>
    </r>
  </si>
  <si>
    <t>COUNT (N)</t>
  </si>
  <si>
    <t>SPEARMAN</t>
  </si>
  <si>
    <t>Spearman's rank correlation</t>
  </si>
  <si>
    <t>coefficient.</t>
  </si>
  <si>
    <t xml:space="preserve"> =CORREL(First data range,Second Data range)</t>
  </si>
  <si>
    <t>TEST 1/TEST 2</t>
  </si>
  <si>
    <t>TEST 1/AGGREGATE</t>
  </si>
  <si>
    <t>TEST 2/AGGREGATE</t>
  </si>
  <si>
    <t xml:space="preserve"> =RSQ(First data range,Second Data range)</t>
  </si>
  <si>
    <r>
      <t>1 - 6*SUM D</t>
    </r>
    <r>
      <rPr>
        <b/>
        <vertAlign val="superscript"/>
        <sz val="12"/>
        <color indexed="18"/>
        <rFont val="Arial"/>
        <family val="2"/>
      </rPr>
      <t>2</t>
    </r>
    <r>
      <rPr>
        <b/>
        <sz val="12"/>
        <color indexed="18"/>
        <rFont val="Arial"/>
        <family val="2"/>
      </rPr>
      <t>/[N*(N</t>
    </r>
    <r>
      <rPr>
        <b/>
        <vertAlign val="superscript"/>
        <sz val="12"/>
        <color indexed="18"/>
        <rFont val="Arial"/>
        <family val="2"/>
      </rPr>
      <t>2</t>
    </r>
    <r>
      <rPr>
        <b/>
        <sz val="12"/>
        <color indexed="18"/>
        <rFont val="Arial"/>
        <family val="2"/>
      </rPr>
      <t xml:space="preserve"> -1)]</t>
    </r>
  </si>
  <si>
    <t>ARITH. MEAN TEST 1</t>
  </si>
  <si>
    <t>ARITH. MEAN TEST 2</t>
  </si>
  <si>
    <t>ARITH. MEAN AGGREGATE</t>
  </si>
  <si>
    <r>
      <t>SUM D</t>
    </r>
    <r>
      <rPr>
        <vertAlign val="superscript"/>
        <sz val="14"/>
        <rFont val="Arial"/>
        <family val="2"/>
      </rPr>
      <t>2</t>
    </r>
  </si>
  <si>
    <r>
      <t>6*SUM D</t>
    </r>
    <r>
      <rPr>
        <vertAlign val="superscript"/>
        <sz val="10"/>
        <rFont val="Arial"/>
        <family val="2"/>
      </rPr>
      <t>2</t>
    </r>
  </si>
  <si>
    <r>
      <t>N*(N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-1)</t>
    </r>
  </si>
  <si>
    <t>Drawing conclusions from the data</t>
  </si>
  <si>
    <t>Measures of Central Tendency</t>
  </si>
  <si>
    <t>Ranking Data</t>
  </si>
  <si>
    <t>Pearson's correlation coefficient</t>
  </si>
  <si>
    <t>Weighted Average</t>
  </si>
  <si>
    <t>If Statement</t>
  </si>
  <si>
    <t>Central Tendency</t>
  </si>
  <si>
    <t>Dispersion</t>
  </si>
  <si>
    <t>Frequency Distributions</t>
  </si>
  <si>
    <t>Descriptive Statistics</t>
  </si>
  <si>
    <t>Rank Correlation</t>
  </si>
  <si>
    <t>Correlation</t>
  </si>
  <si>
    <t>by a group of fifty students.</t>
  </si>
  <si>
    <t>The data below are the percentage marks obtained in each of two tests</t>
  </si>
  <si>
    <t>Test 1 is weighted at 40% and test 2 is weighted at 60%.</t>
  </si>
  <si>
    <t>as W_1 and W_2 respectively.</t>
  </si>
  <si>
    <r>
      <t xml:space="preserve">The task is to calculate the </t>
    </r>
    <r>
      <rPr>
        <sz val="10"/>
        <color indexed="10"/>
        <rFont val="Arial"/>
        <family val="2"/>
      </rPr>
      <t>aggregate</t>
    </r>
    <r>
      <rPr>
        <sz val="10"/>
        <rFont val="Arial"/>
        <family val="2"/>
      </rPr>
      <t xml:space="preserve"> mark for each student in column C.</t>
    </r>
  </si>
  <si>
    <t>To see how to do it look at the comments in A12, B12 and C13.</t>
  </si>
  <si>
    <t>With the aggregate marks computed in column C we now want to decide whether each</t>
  </si>
  <si>
    <t>student has passed or failed. For this we need some rules.</t>
  </si>
  <si>
    <t>Suppose that in order to pass, neither test 1 nor test 2 can have a mark of less than 35%</t>
  </si>
  <si>
    <t>and that the aggregate mark must be at least 40%.</t>
  </si>
  <si>
    <t>cells named as M_1, M_2 and M_3 respectively.</t>
  </si>
  <si>
    <t>We will use this to compute the verdict in column D.</t>
  </si>
  <si>
    <t>Once again study the comments at the top of each column.</t>
  </si>
  <si>
    <t>The functions and formulae to this are indicated in the comments.</t>
  </si>
  <si>
    <t>Another measure of central tendency is the Median</t>
  </si>
  <si>
    <t>This gives the mark that is equalled or exceeded by 50% of the group.</t>
  </si>
  <si>
    <r>
      <t xml:space="preserve">We will concentrate on </t>
    </r>
    <r>
      <rPr>
        <sz val="10"/>
        <color indexed="10"/>
        <rFont val="Arial"/>
        <family val="2"/>
      </rPr>
      <t>central tendency</t>
    </r>
    <r>
      <rPr>
        <sz val="10"/>
        <rFont val="Arial"/>
        <family val="2"/>
      </rPr>
      <t xml:space="preserve"> first of all. The most widely known of these is the </t>
    </r>
    <r>
      <rPr>
        <sz val="10"/>
        <color indexed="10"/>
        <rFont val="Arial"/>
        <family val="2"/>
      </rPr>
      <t>Arithmetic Mean.</t>
    </r>
  </si>
  <si>
    <t>for this group of students.</t>
  </si>
  <si>
    <t>and then divide this by a count of all the students in the group.</t>
  </si>
  <si>
    <t>Finally we might want to calculate the pass rate</t>
  </si>
  <si>
    <t>The way to do this is to count all the students who passed</t>
  </si>
  <si>
    <t>Study the comment in F22.</t>
  </si>
  <si>
    <t>PASS RATE =</t>
  </si>
  <si>
    <t>Having obtained measures of central tendency for the data we should now</t>
  </si>
  <si>
    <r>
      <t xml:space="preserve">central value). The commonest measure is the </t>
    </r>
    <r>
      <rPr>
        <sz val="10"/>
        <color indexed="10"/>
        <rFont val="Arial"/>
        <family val="2"/>
      </rPr>
      <t>Variance</t>
    </r>
    <r>
      <rPr>
        <sz val="10"/>
        <rFont val="Arial"/>
        <family val="2"/>
      </rPr>
      <t xml:space="preserve"> and its square root - the </t>
    </r>
    <r>
      <rPr>
        <sz val="10"/>
        <color indexed="10"/>
        <rFont val="Arial"/>
        <family val="2"/>
      </rPr>
      <t>Standard Deviation</t>
    </r>
    <r>
      <rPr>
        <sz val="10"/>
        <rFont val="Arial"/>
        <family val="2"/>
      </rPr>
      <t>.</t>
    </r>
  </si>
  <si>
    <t>When the median has been used as the measure of central tendency then</t>
  </si>
  <si>
    <r>
      <t xml:space="preserve">the appropriate measure of dispersion is given by the </t>
    </r>
    <r>
      <rPr>
        <sz val="10"/>
        <color indexed="10"/>
        <rFont val="Arial"/>
        <family val="2"/>
      </rPr>
      <t>Inter Quartile Range.</t>
    </r>
  </si>
  <si>
    <t>We define:</t>
  </si>
  <si>
    <t>Q1 - the lower quartile is the mark below which 25% of the observations lie.</t>
  </si>
  <si>
    <t>Q2 is the median - 50% lie above and 50% lie below.</t>
  </si>
  <si>
    <t>Consequently the interquartile range is defined as Q3 minus Q1 and gives</t>
  </si>
  <si>
    <t>the range of marks obtained by the middle 50% of students.</t>
  </si>
  <si>
    <t xml:space="preserve">replicate these functions and perform a wide variety of further statistical processes. The general routine is called </t>
  </si>
  <si>
    <r>
      <t xml:space="preserve">We will now use this facility to construct a </t>
    </r>
    <r>
      <rPr>
        <sz val="10"/>
        <color indexed="10"/>
        <rFont val="Arial"/>
        <family val="2"/>
      </rPr>
      <t>Frequency Distribution</t>
    </r>
    <r>
      <rPr>
        <sz val="10"/>
        <rFont val="Arial"/>
        <family val="2"/>
      </rPr>
      <t xml:space="preserve"> and a</t>
    </r>
    <r>
      <rPr>
        <sz val="10"/>
        <color indexed="10"/>
        <rFont val="Arial"/>
        <family val="2"/>
      </rPr>
      <t xml:space="preserve"> Histogram</t>
    </r>
    <r>
      <rPr>
        <sz val="10"/>
        <rFont val="Arial"/>
        <family val="2"/>
      </rPr>
      <t xml:space="preserve"> for the Test 1 data.</t>
    </r>
  </si>
  <si>
    <t>The first thing to do - before invoking the routine - is to provide Excel with a range containing the intervals</t>
  </si>
  <si>
    <r>
      <t xml:space="preserve">into which the test 1 marks are to be classified. This is known as the </t>
    </r>
    <r>
      <rPr>
        <sz val="10"/>
        <color indexed="10"/>
        <rFont val="Arial"/>
        <family val="2"/>
      </rPr>
      <t>Bin Range</t>
    </r>
    <r>
      <rPr>
        <sz val="10"/>
        <rFont val="Arial"/>
        <family val="2"/>
      </rPr>
      <t xml:space="preserve"> and has been made up for you</t>
    </r>
  </si>
  <si>
    <t xml:space="preserve">Now access tools, data analysis, histogram.     </t>
  </si>
  <si>
    <t>Now check the chart output and cumulative percentages boxes. Finally check output range and enter it</t>
  </si>
  <si>
    <r>
      <t xml:space="preserve">In this sheet we are going to use the </t>
    </r>
    <r>
      <rPr>
        <sz val="10"/>
        <color indexed="10"/>
        <rFont val="Arial"/>
        <family val="2"/>
      </rPr>
      <t xml:space="preserve">Descriptive Statistics </t>
    </r>
    <r>
      <rPr>
        <sz val="10"/>
        <rFont val="Arial"/>
        <family val="2"/>
      </rPr>
      <t>option from the data analysis routine.</t>
    </r>
  </si>
  <si>
    <r>
      <t xml:space="preserve">Select </t>
    </r>
    <r>
      <rPr>
        <sz val="10"/>
        <color indexed="10"/>
        <rFont val="Arial"/>
        <family val="2"/>
      </rPr>
      <t xml:space="preserve">Tools </t>
    </r>
    <r>
      <rPr>
        <sz val="10"/>
        <rFont val="Arial"/>
        <family val="2"/>
      </rPr>
      <t xml:space="preserve">then </t>
    </r>
    <r>
      <rPr>
        <sz val="10"/>
        <color indexed="10"/>
        <rFont val="Arial"/>
        <family val="2"/>
      </rPr>
      <t>Data Analysis</t>
    </r>
    <r>
      <rPr>
        <sz val="10"/>
        <rFont val="Arial"/>
        <family val="2"/>
      </rPr>
      <t xml:space="preserve"> and then </t>
    </r>
    <r>
      <rPr>
        <sz val="10"/>
        <color indexed="10"/>
        <rFont val="Arial"/>
        <family val="2"/>
      </rPr>
      <t>Descriptive Statistics.</t>
    </r>
  </si>
  <si>
    <t>Click OK and the results shown in the following link will be reproduced.</t>
  </si>
  <si>
    <t>the output table.</t>
  </si>
  <si>
    <t>A few terms may not be familiar. They are explained in the links below</t>
  </si>
  <si>
    <t>supply useable ranks.</t>
  </si>
  <si>
    <t>Here we have the aggregate marks data for the student group.</t>
  </si>
  <si>
    <t>It will often be useful to obtain each mark's rank in the group.</t>
  </si>
  <si>
    <t>Sorting the data from high to low would clearly do this but in itself would not</t>
  </si>
  <si>
    <r>
      <t xml:space="preserve">This is where the </t>
    </r>
    <r>
      <rPr>
        <sz val="10"/>
        <color indexed="10"/>
        <rFont val="Arial"/>
        <family val="2"/>
      </rPr>
      <t>Rank</t>
    </r>
    <r>
      <rPr>
        <sz val="10"/>
        <rFont val="Arial"/>
        <family val="2"/>
      </rPr>
      <t xml:space="preserve"> function is useful.</t>
    </r>
  </si>
  <si>
    <t>When copied down column B.</t>
  </si>
  <si>
    <t>Ranking data can be a very useful device from a number of perspectives.</t>
  </si>
  <si>
    <t>To see one of these look at the data below on the marks in the two assignments.</t>
  </si>
  <si>
    <t>In columns C and D we have used the Rank function to rank the scores in each</t>
  </si>
  <si>
    <t>the rankings in each of the tests agree or disagree with one another.</t>
  </si>
  <si>
    <t>minus one and plus one with the former indicating perfect disagreement and the</t>
  </si>
  <si>
    <t>latter indicating perfect agreement.</t>
  </si>
  <si>
    <r>
      <t xml:space="preserve">The method of doing this is called </t>
    </r>
    <r>
      <rPr>
        <sz val="10"/>
        <color indexed="10"/>
        <rFont val="Arial"/>
        <family val="2"/>
      </rPr>
      <t xml:space="preserve">Rank Correlation </t>
    </r>
    <r>
      <rPr>
        <sz val="10"/>
        <rFont val="Arial"/>
        <family val="2"/>
      </rPr>
      <t>and employs a device</t>
    </r>
  </si>
  <si>
    <r>
      <t>known as</t>
    </r>
    <r>
      <rPr>
        <sz val="10"/>
        <color indexed="10"/>
        <rFont val="Arial"/>
        <family val="2"/>
      </rPr>
      <t xml:space="preserve"> Spearman's Rank Correlation Coefficient</t>
    </r>
    <r>
      <rPr>
        <sz val="10"/>
        <rFont val="Arial"/>
        <family val="2"/>
      </rPr>
      <t xml:space="preserve">. This statistic lies between </t>
    </r>
  </si>
  <si>
    <t>The first step in calculating the statistic is to use column E to calculate the</t>
  </si>
  <si>
    <r>
      <t xml:space="preserve">Now we define </t>
    </r>
    <r>
      <rPr>
        <sz val="10"/>
        <color indexed="10"/>
        <rFont val="Arial"/>
        <family val="2"/>
      </rPr>
      <t xml:space="preserve">Spearman's Rank Correlation Coefficient </t>
    </r>
    <r>
      <rPr>
        <sz val="10"/>
        <rFont val="Arial"/>
        <family val="2"/>
      </rPr>
      <t>as:</t>
    </r>
  </si>
  <si>
    <t>Finally calculate Spearman's</t>
  </si>
  <si>
    <t xml:space="preserve">of association between the rankings. </t>
  </si>
  <si>
    <t xml:space="preserve">indicates a perfect negative or indirect association, while the latter indicates a perfect </t>
  </si>
  <si>
    <t>positive or direct linear association.</t>
  </si>
  <si>
    <r>
      <t xml:space="preserve">Spearman's rank correlation coefficient uses ranked </t>
    </r>
    <r>
      <rPr>
        <sz val="10"/>
        <color indexed="10"/>
        <rFont val="Arial"/>
        <family val="2"/>
      </rPr>
      <t>ordinal data</t>
    </r>
    <r>
      <rPr>
        <sz val="10"/>
        <rFont val="Arial"/>
        <family val="2"/>
      </rPr>
      <t xml:space="preserve"> as the basis of its test</t>
    </r>
  </si>
  <si>
    <r>
      <t>Coefficient</t>
    </r>
    <r>
      <rPr>
        <sz val="10"/>
        <color indexed="8"/>
        <rFont val="Arial"/>
        <family val="2"/>
      </rPr>
      <t xml:space="preserve"> that computes the degree of association between two numerical data sets.</t>
    </r>
  </si>
  <si>
    <t>To see it in operation we have reproduced the marks data below.</t>
  </si>
  <si>
    <t>test 2/aggregate</t>
  </si>
  <si>
    <t>not very high - performing well in one does not suggest that a student will perform</t>
  </si>
  <si>
    <t>well in the other.</t>
  </si>
  <si>
    <t>always be less than or equal to the correlation coefficient.</t>
  </si>
  <si>
    <r>
      <t xml:space="preserve"> </t>
    </r>
    <r>
      <rPr>
        <b/>
        <sz val="11"/>
        <color indexed="18"/>
        <rFont val="Arial"/>
        <family val="2"/>
      </rPr>
      <t>=CORREL(A14:A63,B14:B63</t>
    </r>
    <r>
      <rPr>
        <sz val="10"/>
        <rFont val="Arial"/>
        <family val="2"/>
      </rPr>
      <t>) Try it in the blue cell below.</t>
    </r>
  </si>
  <si>
    <t>Test 1/Test 2</t>
  </si>
  <si>
    <t>Next we could correlate the test 1 marks with the aggregate from:</t>
  </si>
  <si>
    <r>
      <t xml:space="preserve"> </t>
    </r>
    <r>
      <rPr>
        <b/>
        <sz val="11"/>
        <color indexed="18"/>
        <rFont val="Arial"/>
        <family val="2"/>
      </rPr>
      <t>=CORREL(A14:A63,C14:C63)</t>
    </r>
    <r>
      <rPr>
        <sz val="10"/>
        <rFont val="Arial"/>
        <family val="2"/>
      </rPr>
      <t xml:space="preserve"> Try it in the blue cell below.</t>
    </r>
  </si>
  <si>
    <t>Test 1/Aggregate</t>
  </si>
  <si>
    <t>Finally we can correlate the test 2 marks with the aggregate from:</t>
  </si>
  <si>
    <r>
      <t xml:space="preserve"> </t>
    </r>
    <r>
      <rPr>
        <b/>
        <sz val="11"/>
        <color indexed="18"/>
        <rFont val="Arial"/>
        <family val="2"/>
      </rPr>
      <t>=CORREL(B14:B63,C14:C63)</t>
    </r>
    <r>
      <rPr>
        <sz val="10"/>
        <rFont val="Arial"/>
        <family val="2"/>
      </rPr>
      <t xml:space="preserve"> Try it in the blue cell below.</t>
    </r>
  </si>
  <si>
    <t>From this we conclude that the association between test 1 and test 2 marks is</t>
  </si>
  <si>
    <t>However, the high positive correlation between the test 2 marks and the aggregate</t>
  </si>
  <si>
    <t>Finally, associated with the correlation coefficient is a statistic known as the</t>
  </si>
  <si>
    <t>These weights have been entered to the A12 and B12 cells and then the cells named</t>
  </si>
  <si>
    <t>Since the data in the verdict field are text, =COUNT would return a value</t>
  </si>
  <si>
    <r>
      <t xml:space="preserve">the </t>
    </r>
    <r>
      <rPr>
        <b/>
        <sz val="11"/>
        <color indexed="18"/>
        <rFont val="Arial"/>
        <family val="2"/>
      </rPr>
      <t xml:space="preserve">=COUNTA </t>
    </r>
    <r>
      <rPr>
        <sz val="10"/>
        <rFont val="Arial"/>
        <family val="2"/>
      </rPr>
      <t>function will do this.</t>
    </r>
  </si>
  <si>
    <t>But if you need to count entries that are text (or text and numbers) then</t>
  </si>
  <si>
    <t>VARPand STDEVP are population statistics and divide by the total number of observations.</t>
  </si>
  <si>
    <t>Analysis Toolpak and Analysis Toolpak VBA.</t>
  </si>
  <si>
    <r>
      <t>divided by the square root of the sample size. Thus for test 1 we have =</t>
    </r>
    <r>
      <rPr>
        <b/>
        <sz val="11"/>
        <color indexed="18"/>
        <rFont val="Arial"/>
        <family val="2"/>
      </rPr>
      <t>F19/SQRT(F27) which gives:</t>
    </r>
  </si>
  <si>
    <t>Excel has calculated the sample as opposed to the population variance and so produces a slightly different</t>
  </si>
  <si>
    <t>However, the answer returned by the descriptive statistics routine could be reproduced exactly if we use</t>
  </si>
  <si>
    <t>VAR rather than VARP.   For example:</t>
  </si>
  <si>
    <t>The same is true for the standard deviation,</t>
  </si>
  <si>
    <t>that is, use STDEV rather than STDEVP</t>
  </si>
  <si>
    <t>Skewness can be either negative, zero, or positive.</t>
  </si>
  <si>
    <t>left, peak to the right).</t>
  </si>
  <si>
    <t>With zero skewness the histogram is symmetrical (peak in the middle, equivalent tails on either side).</t>
  </si>
  <si>
    <t>right, peak to the left).</t>
  </si>
  <si>
    <t>namely that the marks are peaked to the right (a relatively large number of students with high marks).</t>
  </si>
  <si>
    <t>Any Kurtosis value greater than 3 means that the histogram is very peaked with wide tails.</t>
  </si>
  <si>
    <t>It would now seem appropriate to calculate some summary statistics for these data.</t>
  </si>
  <si>
    <r>
      <t xml:space="preserve">compute a few measures of </t>
    </r>
    <r>
      <rPr>
        <sz val="10"/>
        <color indexed="10"/>
        <rFont val="Arial"/>
        <family val="2"/>
      </rPr>
      <t>Dispersion</t>
    </r>
    <r>
      <rPr>
        <sz val="10"/>
        <rFont val="Arial"/>
        <family val="2"/>
      </rPr>
      <t xml:space="preserve"> (how the data are spread around their</t>
    </r>
  </si>
  <si>
    <t>Once again the appropriate Excel functions and formulae are explained in the comments.</t>
  </si>
  <si>
    <r>
      <t xml:space="preserve">As well as a wide range of statistical functions, Excel has a number of prepared </t>
    </r>
    <r>
      <rPr>
        <sz val="10"/>
        <color indexed="10"/>
        <rFont val="Arial"/>
        <family val="2"/>
      </rPr>
      <t>Routines</t>
    </r>
    <r>
      <rPr>
        <sz val="10"/>
        <rFont val="Arial"/>
        <family val="2"/>
      </rPr>
      <t xml:space="preserve"> that can </t>
    </r>
  </si>
  <si>
    <t>Assuming it has been added in, we proceed as follows.</t>
  </si>
  <si>
    <t>First we have named the range containing the 50 aggregate marks as: AGG.</t>
  </si>
  <si>
    <r>
      <t xml:space="preserve">Next we note that the </t>
    </r>
    <r>
      <rPr>
        <sz val="10"/>
        <color indexed="10"/>
        <rFont val="Arial"/>
        <family val="2"/>
      </rPr>
      <t xml:space="preserve">general </t>
    </r>
    <r>
      <rPr>
        <sz val="10"/>
        <rFont val="Arial"/>
        <family val="2"/>
      </rPr>
      <t>syntax of the rank function is:</t>
    </r>
  </si>
  <si>
    <t>As you can see, some of these differences are positive and some are negative.</t>
  </si>
  <si>
    <t>There will therefore be a tendency for them to cancel each other out.</t>
  </si>
  <si>
    <t>The next step is to sum the squared differences, so do this in the blue</t>
  </si>
  <si>
    <r>
      <t xml:space="preserve">However for numerical data there is another correlation coefficient known as </t>
    </r>
    <r>
      <rPr>
        <sz val="10"/>
        <color indexed="10"/>
        <rFont val="Arial"/>
        <family val="2"/>
      </rPr>
      <t>Pearson's Correlation</t>
    </r>
    <r>
      <rPr>
        <sz val="10"/>
        <rFont val="Arial"/>
        <family val="2"/>
      </rPr>
      <t xml:space="preserve"> </t>
    </r>
  </si>
  <si>
    <t>Like Spearman's, it has a minimum value of minus one and a maximum value of plus one.  The former</t>
  </si>
  <si>
    <t>Excel has a dedicated function to calculate Pearson's coefficient with the following syntax</t>
  </si>
  <si>
    <t>To correlate the test 1 marks with the test 2 marks we should write:</t>
  </si>
  <si>
    <t>suggests that performance in test 2 is highly associated with overall performance.</t>
  </si>
  <si>
    <r>
      <t>and is referred to in Excel as R squared or R</t>
    </r>
    <r>
      <rPr>
        <vertAlign val="superscript"/>
        <sz val="12"/>
        <rFont val="Arial"/>
        <family val="2"/>
      </rPr>
      <t>2</t>
    </r>
  </si>
  <si>
    <t>Also, being a square, it will always be positive and so gives no indication of the</t>
  </si>
  <si>
    <t>direction of the association (positive/direct or negative/indirect).</t>
  </si>
  <si>
    <t>Being the square of a number that is always less than or equal to one R squared will</t>
  </si>
  <si>
    <t>The Excel function to calculate R squared is:</t>
  </si>
  <si>
    <t xml:space="preserve">It is left as an exercise to calculate the R squared values for each of the marks </t>
  </si>
  <si>
    <t>0 - 10 (5), 11 - 20 (3), 21 - 30 (4) and so on.</t>
  </si>
  <si>
    <t>Skewness is the extent to which the histogram of the data is "off centre" (asymmetrical).</t>
  </si>
  <si>
    <t>Q3 - the upper quartile is the mark below which 75% of the observations lie.</t>
  </si>
  <si>
    <t>Weighted averages</t>
  </si>
  <si>
    <t xml:space="preserve">Handling data  </t>
  </si>
  <si>
    <t>Central tendency</t>
  </si>
  <si>
    <t>Frequency distributions</t>
  </si>
  <si>
    <t>The Excel data analysis Routine</t>
  </si>
  <si>
    <t>Ranking data</t>
  </si>
  <si>
    <t>Spearman’s rank correlation coefficient</t>
  </si>
  <si>
    <t>Pearson’s correlation coefficient</t>
  </si>
  <si>
    <t>Handling data  </t>
  </si>
  <si>
    <t>Return to Central tendency</t>
  </si>
  <si>
    <t>Return to Dispersion</t>
  </si>
  <si>
    <t>Return to Frequency distributions</t>
  </si>
  <si>
    <t>Return to The Excel data analysis Routine</t>
  </si>
  <si>
    <t>NOTES 1</t>
  </si>
  <si>
    <t>NOTES 2</t>
  </si>
  <si>
    <t>NOTES 3</t>
  </si>
  <si>
    <t>PROCEED TO SHEET 2 (Handling data)</t>
  </si>
  <si>
    <t>PROCEED TO SHEET 3 (Central tendency)</t>
  </si>
  <si>
    <t>PROCEED TO SHEET 4 (Dispersion)</t>
  </si>
  <si>
    <t>PROCEED TO SHEET 5 (Frequency Distributions)</t>
  </si>
  <si>
    <t>PROCEED TO SHEET 6 (The Excel data analysis Routine)</t>
  </si>
  <si>
    <t>PROCEED TO SHEET 7 (Ranking data)</t>
  </si>
  <si>
    <t>PROCEED TO SHEET 8 (Spearman’s rank correlation coefficient)</t>
  </si>
  <si>
    <t>PROCEED TO SHEET 9 (Pearson’s correlation coefficient)</t>
  </si>
  <si>
    <t>These minimum requirements have been entered to A12, B12 and C12 cells and then these</t>
  </si>
  <si>
    <t>in the D14:D24 range below. Clearly we have chosen intervals of 10 marks.</t>
  </si>
  <si>
    <r>
      <t xml:space="preserve">Next check the </t>
    </r>
    <r>
      <rPr>
        <sz val="10"/>
        <color indexed="10"/>
        <rFont val="Arial"/>
        <family val="2"/>
      </rPr>
      <t xml:space="preserve">Summary Statistics </t>
    </r>
    <r>
      <rPr>
        <sz val="10"/>
        <rFont val="Arial"/>
        <family val="2"/>
      </rPr>
      <t>box and then define the output range as E14.</t>
    </r>
  </si>
  <si>
    <t>With the first mark located in A15 then the following will provide ascending ranks (1 = highest)</t>
  </si>
  <si>
    <t xml:space="preserve"> =RANK(A15,AGG,0)</t>
  </si>
  <si>
    <t>Enter this now to the B15 cell and copy down to obtain each mark's rank.</t>
  </si>
  <si>
    <r>
      <t xml:space="preserve">difference in the ranks from: </t>
    </r>
    <r>
      <rPr>
        <b/>
        <sz val="11"/>
        <color indexed="18"/>
        <rFont val="Arial"/>
        <family val="2"/>
      </rPr>
      <t>=C7-D7</t>
    </r>
    <r>
      <rPr>
        <sz val="10"/>
        <rFont val="Arial"/>
        <family val="2"/>
      </rPr>
      <t xml:space="preserve"> copied down to E56. Do this now.</t>
    </r>
  </si>
  <si>
    <r>
      <t xml:space="preserve">We deal with this by squaring the differences in column F from </t>
    </r>
    <r>
      <rPr>
        <b/>
        <sz val="11"/>
        <color indexed="18"/>
        <rFont val="Arial"/>
        <family val="2"/>
      </rPr>
      <t>=E7^2.</t>
    </r>
  </si>
  <si>
    <t>Do this now and then copy down to F56</t>
  </si>
  <si>
    <r>
      <t xml:space="preserve">cell below (I21) from </t>
    </r>
    <r>
      <rPr>
        <b/>
        <sz val="11"/>
        <color indexed="18"/>
        <rFont val="Arial"/>
        <family val="2"/>
      </rPr>
      <t>=SUM(F7:F56).</t>
    </r>
  </si>
  <si>
    <r>
      <t>Next we count the number of differences in I22 from:</t>
    </r>
    <r>
      <rPr>
        <b/>
        <sz val="11"/>
        <color indexed="18"/>
        <rFont val="Arial"/>
        <family val="2"/>
      </rPr>
      <t>=COUNT(F7:F56)</t>
    </r>
    <r>
      <rPr>
        <sz val="10"/>
        <rFont val="Arial"/>
        <family val="2"/>
      </rPr>
      <t xml:space="preserve"> and call it N.</t>
    </r>
  </si>
  <si>
    <t>The input range is the raw data for test 1 so enter this as A14:A65.</t>
  </si>
  <si>
    <t>The bin range is B14:B24 and since both of these ranges contain text labels we must check the labels box.</t>
  </si>
  <si>
    <t>as commencing in E14.  Now click OK and the results should resemble the solution in the following link.</t>
  </si>
  <si>
    <t>At the dialogue box that appears, define the data range as A14:C64.    Then check the "labels in 1st row" box.</t>
  </si>
  <si>
    <t>test after naming A7:A56 and B7:B56 as Test1 and Test2 respectively. The task is to see whether</t>
  </si>
  <si>
    <r>
      <t>So use I27 below to calculate 6*SUM 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from </t>
    </r>
    <r>
      <rPr>
        <b/>
        <sz val="11"/>
        <color indexed="18"/>
        <rFont val="Arial"/>
        <family val="2"/>
      </rPr>
      <t>=6*I21</t>
    </r>
  </si>
  <si>
    <r>
      <t>and then use I29 below to calculate N*(N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-1) from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=</t>
    </r>
    <r>
      <rPr>
        <b/>
        <sz val="12"/>
        <color indexed="18"/>
        <rFont val="Arial"/>
        <family val="2"/>
      </rPr>
      <t>I22*(I22^2-1)</t>
    </r>
  </si>
  <si>
    <r>
      <t>rank correlation coefficient in I31 below from</t>
    </r>
    <r>
      <rPr>
        <sz val="10"/>
        <color indexed="18"/>
        <rFont val="Arial"/>
        <family val="2"/>
      </rPr>
      <t xml:space="preserve"> =</t>
    </r>
    <r>
      <rPr>
        <b/>
        <sz val="12"/>
        <color indexed="18"/>
        <rFont val="Arial"/>
        <family val="2"/>
      </rPr>
      <t>1-I27/I29</t>
    </r>
  </si>
  <si>
    <t>NOTE</t>
  </si>
  <si>
    <t>DATA ANALYSIS IS AN ADD-IN THAT HAS TO</t>
  </si>
  <si>
    <t>BE LOADED.</t>
  </si>
  <si>
    <t>TO DO THIS CLICK ON THE OFFICE ICON AT</t>
  </si>
  <si>
    <t>THE TOP LEFT OF THE SCREEN</t>
  </si>
  <si>
    <t>NOW SELECT EXCEL OPTIONS</t>
  </si>
  <si>
    <t>AND THEN ADD-INS</t>
  </si>
  <si>
    <t>AT THE BOTTOM OF THE SCREEN THAT APPEARS</t>
  </si>
  <si>
    <t>(ALONGSIDE THE EXCEL ADD-INS) CLICK GO.</t>
  </si>
  <si>
    <t>THEN CHECK THE ANALYSIS TOOLPAK BOX</t>
  </si>
  <si>
    <t>AND THEN OK.</t>
  </si>
  <si>
    <t xml:space="preserve">DATA ANALYSIS IS NOW AVAILABLE AS THE LAST </t>
  </si>
  <si>
    <t>WHEN DATA IS SELECTED FROM THE MAIN MENU.</t>
  </si>
  <si>
    <r>
      <t xml:space="preserve">Data Analysis </t>
    </r>
    <r>
      <rPr>
        <sz val="10"/>
        <rFont val="Arial"/>
        <family val="2"/>
      </rPr>
      <t>and is accessed from the tools menu. (SEE NOTE ON LEFT)</t>
    </r>
  </si>
</sst>
</file>

<file path=xl/styles.xml><?xml version="1.0" encoding="utf-8"?>
<styleSheet xmlns="http://schemas.openxmlformats.org/spreadsheetml/2006/main">
  <fonts count="28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4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41"/>
      <name val="Arial"/>
      <family val="2"/>
    </font>
    <font>
      <sz val="10"/>
      <color indexed="41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61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2" borderId="0" xfId="0" applyFill="1"/>
    <xf numFmtId="0" fontId="4" fillId="0" borderId="0" xfId="0" applyFont="1"/>
    <xf numFmtId="0" fontId="5" fillId="0" borderId="0" xfId="20" applyAlignment="1" applyProtection="1">
      <alignment/>
      <protection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/>
    <xf numFmtId="9" fontId="0" fillId="3" borderId="0" xfId="0" applyNumberFormat="1" applyFill="1" applyAlignment="1">
      <alignment horizontal="center"/>
    </xf>
    <xf numFmtId="1" fontId="0" fillId="3" borderId="0" xfId="0" applyNumberFormat="1" applyFill="1"/>
    <xf numFmtId="0" fontId="8" fillId="5" borderId="0" xfId="0" applyFont="1" applyFill="1" applyAlignment="1">
      <alignment horizontal="center"/>
    </xf>
    <xf numFmtId="0" fontId="0" fillId="6" borderId="0" xfId="0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7" fillId="6" borderId="0" xfId="0" applyFont="1" applyFill="1"/>
    <xf numFmtId="1" fontId="0" fillId="3" borderId="0" xfId="0" applyNumberFormat="1" applyFill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9" fillId="6" borderId="0" xfId="0" applyNumberFormat="1" applyFont="1" applyFill="1" applyBorder="1" applyAlignment="1">
      <alignment/>
    </xf>
    <xf numFmtId="0" fontId="9" fillId="6" borderId="0" xfId="0" applyFont="1" applyFill="1" applyBorder="1" applyAlignment="1">
      <alignment/>
    </xf>
    <xf numFmtId="10" fontId="9" fillId="6" borderId="0" xfId="0" applyNumberFormat="1" applyFont="1" applyFill="1" applyBorder="1" applyAlignment="1">
      <alignment/>
    </xf>
    <xf numFmtId="0" fontId="9" fillId="6" borderId="2" xfId="0" applyFont="1" applyFill="1" applyBorder="1" applyAlignment="1">
      <alignment/>
    </xf>
    <xf numFmtId="10" fontId="9" fillId="6" borderId="2" xfId="0" applyNumberFormat="1" applyFont="1" applyFill="1" applyBorder="1" applyAlignment="1">
      <alignment/>
    </xf>
    <xf numFmtId="0" fontId="7" fillId="6" borderId="0" xfId="0" applyFont="1" applyFill="1" applyAlignment="1">
      <alignment horizontal="center"/>
    </xf>
    <xf numFmtId="0" fontId="11" fillId="6" borderId="0" xfId="0" applyFont="1" applyFill="1"/>
    <xf numFmtId="0" fontId="13" fillId="0" borderId="0" xfId="0" applyFont="1"/>
    <xf numFmtId="0" fontId="0" fillId="6" borderId="0" xfId="0" applyFont="1" applyFill="1"/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/>
    <xf numFmtId="0" fontId="11" fillId="0" borderId="0" xfId="0" applyFont="1"/>
    <xf numFmtId="0" fontId="4" fillId="6" borderId="0" xfId="0" applyFont="1" applyFill="1"/>
    <xf numFmtId="0" fontId="16" fillId="6" borderId="0" xfId="0" applyFont="1" applyFill="1" applyBorder="1" applyAlignment="1">
      <alignment/>
    </xf>
    <xf numFmtId="0" fontId="16" fillId="6" borderId="2" xfId="0" applyFont="1" applyFill="1" applyBorder="1" applyAlignment="1">
      <alignment/>
    </xf>
    <xf numFmtId="0" fontId="16" fillId="6" borderId="1" xfId="0" applyFont="1" applyFill="1" applyBorder="1" applyAlignment="1">
      <alignment horizontal="center"/>
    </xf>
    <xf numFmtId="0" fontId="13" fillId="6" borderId="0" xfId="0" applyFont="1" applyFill="1"/>
    <xf numFmtId="0" fontId="0" fillId="6" borderId="0" xfId="0" applyFont="1" applyFill="1" applyAlignment="1">
      <alignment/>
    </xf>
    <xf numFmtId="0" fontId="22" fillId="6" borderId="0" xfId="0" applyFont="1" applyFill="1"/>
    <xf numFmtId="0" fontId="8" fillId="5" borderId="0" xfId="20" applyFont="1" applyFill="1" applyAlignment="1" applyProtection="1">
      <alignment horizontal="center"/>
      <protection/>
    </xf>
    <xf numFmtId="0" fontId="9" fillId="5" borderId="0" xfId="0" applyFont="1" applyFill="1"/>
    <xf numFmtId="0" fontId="0" fillId="5" borderId="0" xfId="0" applyFill="1"/>
    <xf numFmtId="0" fontId="22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9" fillId="5" borderId="0" xfId="0" applyFont="1" applyFill="1" applyAlignment="1">
      <alignment horizontal="center"/>
    </xf>
    <xf numFmtId="0" fontId="8" fillId="5" borderId="0" xfId="20" applyFont="1" applyFill="1" applyAlignment="1" applyProtection="1">
      <alignment/>
      <protection/>
    </xf>
    <xf numFmtId="0" fontId="8" fillId="0" borderId="0" xfId="0" applyFont="1" applyFill="1" applyAlignment="1">
      <alignment horizontal="center"/>
    </xf>
    <xf numFmtId="0" fontId="23" fillId="5" borderId="0" xfId="0" applyFont="1" applyFill="1"/>
    <xf numFmtId="0" fontId="24" fillId="0" borderId="0" xfId="0" applyFont="1"/>
    <xf numFmtId="0" fontId="9" fillId="7" borderId="0" xfId="0" applyFont="1" applyFill="1"/>
    <xf numFmtId="0" fontId="0" fillId="7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edge"/>
          <c:yMode val="edge"/>
          <c:x val="0.39075"/>
          <c:y val="0.041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25"/>
          <c:y val="0.2635"/>
          <c:w val="0.31"/>
          <c:h val="0.386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Histogram!$E$14:$E$24</c:f>
              <c:strCache/>
            </c:strRef>
          </c:cat>
          <c:val>
            <c:numRef>
              <c:f>Histogram!$F$14:$F$24</c:f>
              <c:numCache/>
            </c:numRef>
          </c:val>
        </c:ser>
        <c:axId val="33230680"/>
        <c:axId val="3064066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Histogram!$E$14:$E$24</c:f>
              <c:strCache/>
            </c:strRef>
          </c:cat>
          <c:val>
            <c:numRef>
              <c:f>Histogram!$G$14:$G$24</c:f>
              <c:numCache/>
            </c:numRef>
          </c:val>
          <c:smooth val="0"/>
        </c:ser>
        <c:marker val="1"/>
        <c:axId val="7330530"/>
        <c:axId val="65974771"/>
      </c:lineChart>
      <c:cat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INTERVALS</a:t>
                </a:r>
              </a:p>
            </c:rich>
          </c:tx>
          <c:layout>
            <c:manualLayout>
              <c:xMode val="edge"/>
              <c:yMode val="edge"/>
              <c:x val="0.224"/>
              <c:y val="0.843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0665"/>
        <c:crosses val="autoZero"/>
        <c:auto val="1"/>
        <c:lblOffset val="100"/>
        <c:tickLblSkip val="2"/>
        <c:noMultiLvlLbl val="0"/>
      </c:catAx>
      <c:valAx>
        <c:axId val="3064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edge"/>
              <c:yMode val="edge"/>
              <c:x val="0.04175"/>
              <c:y val="0.312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230680"/>
        <c:crosses val="autoZero"/>
        <c:crossBetween val="between"/>
        <c:dispUnits/>
      </c:valAx>
      <c:catAx>
        <c:axId val="7330530"/>
        <c:scaling>
          <c:orientation val="minMax"/>
        </c:scaling>
        <c:axPos val="b"/>
        <c:delete val="1"/>
        <c:majorTickMark val="out"/>
        <c:minorTickMark val="none"/>
        <c:tickLblPos val="none"/>
        <c:crossAx val="65974771"/>
        <c:crosses val="autoZero"/>
        <c:auto val="1"/>
        <c:lblOffset val="100"/>
        <c:noMultiLvlLbl val="0"/>
      </c:catAx>
      <c:valAx>
        <c:axId val="65974771"/>
        <c:scaling>
          <c:orientation val="minMax"/>
        </c:scaling>
        <c:axPos val="l"/>
        <c:delete val="0"/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3305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2"/>
          <c:y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9</xdr:row>
      <xdr:rowOff>76200</xdr:rowOff>
    </xdr:from>
    <xdr:to>
      <xdr:col>13</xdr:col>
      <xdr:colOff>38100</xdr:colOff>
      <xdr:row>23</xdr:row>
      <xdr:rowOff>114300</xdr:rowOff>
    </xdr:to>
    <xdr:graphicFrame macro="">
      <xdr:nvGraphicFramePr>
        <xdr:cNvPr id="8204" name="Chart 4"/>
        <xdr:cNvGraphicFramePr/>
      </xdr:nvGraphicFramePr>
      <xdr:xfrm>
        <a:off x="5705475" y="1533525"/>
        <a:ext cx="36576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4" sqref="C4"/>
    </sheetView>
  </sheetViews>
  <sheetFormatPr defaultColWidth="9.140625" defaultRowHeight="12.75"/>
  <cols>
    <col min="1" max="1" width="27.28125" style="0" customWidth="1"/>
    <col min="2" max="2" width="31.00390625" style="0" customWidth="1"/>
    <col min="3" max="3" width="38.00390625" style="0" customWidth="1"/>
  </cols>
  <sheetData>
    <row r="1" spans="1:3" ht="12.75">
      <c r="A1" s="27" t="s">
        <v>104</v>
      </c>
      <c r="B1" s="27" t="s">
        <v>105</v>
      </c>
      <c r="C1" s="9" t="s">
        <v>106</v>
      </c>
    </row>
    <row r="2" spans="1:3" ht="12.75">
      <c r="A2" s="16" t="s">
        <v>131</v>
      </c>
      <c r="B2" s="16"/>
      <c r="C2" s="45" t="s">
        <v>261</v>
      </c>
    </row>
    <row r="3" spans="1:2" ht="12.75">
      <c r="A3" s="16" t="s">
        <v>94</v>
      </c>
      <c r="B3" s="16" t="s">
        <v>95</v>
      </c>
    </row>
    <row r="4" spans="1:3" ht="12.75">
      <c r="A4" s="16" t="s">
        <v>132</v>
      </c>
      <c r="B4" s="16" t="s">
        <v>94</v>
      </c>
      <c r="C4" s="45" t="s">
        <v>262</v>
      </c>
    </row>
    <row r="5" spans="1:2" ht="12.75">
      <c r="A5" s="16" t="s">
        <v>94</v>
      </c>
      <c r="B5" s="16" t="s">
        <v>96</v>
      </c>
    </row>
    <row r="6" spans="1:3" ht="12.75">
      <c r="A6" s="16" t="s">
        <v>133</v>
      </c>
      <c r="B6" s="16" t="s">
        <v>94</v>
      </c>
      <c r="C6" s="45" t="s">
        <v>263</v>
      </c>
    </row>
    <row r="7" spans="1:2" ht="12.75">
      <c r="A7" s="16" t="s">
        <v>94</v>
      </c>
      <c r="B7" s="16" t="s">
        <v>97</v>
      </c>
    </row>
    <row r="8" spans="1:3" ht="12.75">
      <c r="A8" s="16" t="s">
        <v>134</v>
      </c>
      <c r="B8" s="16" t="s">
        <v>94</v>
      </c>
      <c r="C8" s="45" t="s">
        <v>134</v>
      </c>
    </row>
    <row r="9" spans="1:2" ht="12.75">
      <c r="A9" s="16" t="s">
        <v>94</v>
      </c>
      <c r="B9" s="16" t="s">
        <v>98</v>
      </c>
    </row>
    <row r="10" spans="1:2" ht="12.75">
      <c r="A10" s="16" t="s">
        <v>94</v>
      </c>
      <c r="B10" s="16" t="s">
        <v>99</v>
      </c>
    </row>
    <row r="11" spans="1:3" ht="12.75">
      <c r="A11" s="16" t="s">
        <v>135</v>
      </c>
      <c r="B11" s="16"/>
      <c r="C11" s="45" t="s">
        <v>264</v>
      </c>
    </row>
    <row r="12" spans="1:2" ht="12.75">
      <c r="A12" s="16" t="s">
        <v>94</v>
      </c>
      <c r="B12" s="16" t="s">
        <v>100</v>
      </c>
    </row>
    <row r="13" spans="1:2" ht="12.75">
      <c r="A13" s="16" t="s">
        <v>94</v>
      </c>
      <c r="B13" s="16"/>
    </row>
    <row r="14" spans="1:3" ht="12.75">
      <c r="A14" s="16" t="s">
        <v>136</v>
      </c>
      <c r="B14" s="16"/>
      <c r="C14" s="45" t="s">
        <v>265</v>
      </c>
    </row>
    <row r="15" spans="1:2" ht="12.75">
      <c r="A15" s="16" t="s">
        <v>94</v>
      </c>
      <c r="B15" s="16" t="s">
        <v>103</v>
      </c>
    </row>
    <row r="16" spans="1:3" ht="12.75">
      <c r="A16" s="16" t="s">
        <v>129</v>
      </c>
      <c r="B16" s="16"/>
      <c r="C16" s="45" t="s">
        <v>266</v>
      </c>
    </row>
    <row r="17" spans="1:2" ht="12.75">
      <c r="A17" s="16" t="s">
        <v>94</v>
      </c>
      <c r="B17" s="16"/>
    </row>
    <row r="18" spans="1:3" ht="12.75">
      <c r="A18" s="16" t="s">
        <v>137</v>
      </c>
      <c r="B18" s="16" t="s">
        <v>113</v>
      </c>
      <c r="C18" s="45" t="s">
        <v>267</v>
      </c>
    </row>
    <row r="19" spans="1:2" ht="12.75">
      <c r="A19" s="16" t="s">
        <v>94</v>
      </c>
      <c r="B19" s="16" t="s">
        <v>114</v>
      </c>
    </row>
    <row r="20" spans="1:2" ht="12.75">
      <c r="A20" s="16" t="s">
        <v>94</v>
      </c>
      <c r="B20" s="16"/>
    </row>
    <row r="21" spans="1:3" ht="12.75">
      <c r="A21" s="16" t="s">
        <v>138</v>
      </c>
      <c r="B21" s="16" t="s">
        <v>130</v>
      </c>
      <c r="C21" s="45" t="s">
        <v>268</v>
      </c>
    </row>
  </sheetData>
  <hyperlinks>
    <hyperlink ref="C2" location="WEIGHTED_AVERAGE" display="Weighted averages"/>
    <hyperlink ref="C4" location="IF_STATEMENT" display="Handling data  "/>
    <hyperlink ref="C6" location="CENTRAL_TENDENCY" display="Central tendency"/>
    <hyperlink ref="C8" location="DISPERSION" display="Dispersion"/>
    <hyperlink ref="C11" location="FREQUENCIES" display="Frequency distributions"/>
    <hyperlink ref="C14" location="DESCRIPTIVE_STATISTICS" display="The Excel data analysis Routine"/>
    <hyperlink ref="C16" location="RANKS" display="Ranking data"/>
    <hyperlink ref="C18" location="RANKCORR" display="Spearman’s rank correlation coefficient"/>
    <hyperlink ref="C21" location="CORREL" display="Pearson’s correlation coefficien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/>
  </sheetViews>
  <sheetFormatPr defaultColWidth="9.140625" defaultRowHeight="12.75"/>
  <cols>
    <col min="1" max="1" width="11.421875" style="0" customWidth="1"/>
    <col min="2" max="2" width="11.8515625" style="0" customWidth="1"/>
    <col min="3" max="3" width="12.8515625" style="0" customWidth="1"/>
    <col min="4" max="4" width="5.7109375" style="0" customWidth="1"/>
    <col min="5" max="5" width="20.00390625" style="0" customWidth="1"/>
    <col min="13" max="13" width="16.421875" style="0" customWidth="1"/>
  </cols>
  <sheetData>
    <row r="1" spans="1:5" ht="12.75">
      <c r="A1" s="14" t="s">
        <v>102</v>
      </c>
      <c r="C1" s="46" t="s">
        <v>268</v>
      </c>
      <c r="D1" s="46"/>
      <c r="E1" s="46"/>
    </row>
    <row r="2" spans="1:8" ht="12.75">
      <c r="A2" s="56"/>
      <c r="C2" s="48"/>
      <c r="D2" s="50"/>
      <c r="E2" s="50"/>
      <c r="F2" s="50"/>
      <c r="G2" s="50"/>
      <c r="H2" s="50"/>
    </row>
    <row r="3" spans="3:13" ht="12.75">
      <c r="C3" s="30" t="s">
        <v>202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3:13" ht="12.75">
      <c r="C4" s="30" t="s">
        <v>199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3:13" ht="12.75">
      <c r="C5" s="30" t="s">
        <v>247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3:13" ht="12.75">
      <c r="C6" s="38" t="s">
        <v>203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3:13" ht="12.75">
      <c r="C7" s="30" t="s">
        <v>248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3:13" ht="12.75">
      <c r="C8" s="30" t="s">
        <v>200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3:13" ht="12.75">
      <c r="C9" s="30" t="s">
        <v>201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3:13" ht="12.75">
      <c r="C10" s="30" t="s">
        <v>249</v>
      </c>
      <c r="D10" s="16"/>
      <c r="E10" s="16"/>
      <c r="F10" s="16"/>
      <c r="G10" s="16"/>
      <c r="H10" s="16"/>
      <c r="I10" s="16"/>
      <c r="J10" s="28" t="s">
        <v>115</v>
      </c>
      <c r="K10" s="16"/>
      <c r="L10" s="16"/>
      <c r="M10" s="16"/>
    </row>
    <row r="11" spans="3:13" ht="12.75">
      <c r="C11" s="30" t="s">
        <v>204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3" spans="1:13" ht="12.75">
      <c r="A13" s="7" t="s">
        <v>26</v>
      </c>
      <c r="B13" s="7" t="s">
        <v>27</v>
      </c>
      <c r="C13" s="7" t="s">
        <v>70</v>
      </c>
      <c r="E13" s="30" t="s">
        <v>250</v>
      </c>
      <c r="F13" s="16"/>
      <c r="G13" s="16"/>
      <c r="H13" s="16"/>
      <c r="I13" s="16"/>
      <c r="J13" s="16"/>
      <c r="K13" s="16"/>
      <c r="L13" s="16"/>
      <c r="M13" s="16"/>
    </row>
    <row r="14" spans="1:13" ht="15">
      <c r="A14" s="7">
        <v>57</v>
      </c>
      <c r="B14" s="7">
        <v>38</v>
      </c>
      <c r="C14" s="7">
        <v>45.6</v>
      </c>
      <c r="E14" s="30" t="s">
        <v>209</v>
      </c>
      <c r="F14" s="16"/>
      <c r="G14" s="16"/>
      <c r="H14" s="16"/>
      <c r="I14" s="16"/>
      <c r="J14" s="16"/>
      <c r="K14" s="16"/>
      <c r="L14" s="16"/>
      <c r="M14" s="16"/>
    </row>
    <row r="15" spans="1:27" ht="12.75">
      <c r="A15" s="7">
        <v>50</v>
      </c>
      <c r="B15" s="7">
        <v>34</v>
      </c>
      <c r="C15" s="7">
        <v>40.4</v>
      </c>
      <c r="E15" s="30" t="s">
        <v>210</v>
      </c>
      <c r="F15" s="3"/>
      <c r="G15" s="16"/>
      <c r="H15" s="19" t="str">
        <f>IF(ISBLANK(F15),"",IF((ISERR(F15))+(F15&lt;&gt;AA15),"INCORRECT","CORRECT"))</f>
        <v/>
      </c>
      <c r="I15" s="16"/>
      <c r="J15" s="16"/>
      <c r="K15" s="16"/>
      <c r="L15" s="16"/>
      <c r="M15" s="16"/>
      <c r="AA15" s="3">
        <f>CORREL($A$14:$A$63,$B$14:$B$63)</f>
        <v>0.14538714990456242</v>
      </c>
    </row>
    <row r="16" spans="1:13" ht="12.75">
      <c r="A16" s="7">
        <v>36</v>
      </c>
      <c r="B16" s="7">
        <v>69</v>
      </c>
      <c r="C16" s="7">
        <v>55.8</v>
      </c>
      <c r="E16" s="30" t="s">
        <v>211</v>
      </c>
      <c r="F16" s="16"/>
      <c r="G16" s="16"/>
      <c r="H16" s="16"/>
      <c r="I16" s="16"/>
      <c r="J16" s="16"/>
      <c r="K16" s="16"/>
      <c r="L16" s="16"/>
      <c r="M16" s="16"/>
    </row>
    <row r="17" spans="1:13" ht="15">
      <c r="A17" s="7">
        <v>47</v>
      </c>
      <c r="B17" s="7">
        <v>83</v>
      </c>
      <c r="C17" s="7">
        <v>68.6</v>
      </c>
      <c r="E17" s="30" t="s">
        <v>212</v>
      </c>
      <c r="F17" s="16"/>
      <c r="G17" s="16"/>
      <c r="H17" s="16"/>
      <c r="I17" s="16"/>
      <c r="J17" s="16"/>
      <c r="K17" s="16"/>
      <c r="L17" s="16"/>
      <c r="M17" s="16"/>
    </row>
    <row r="18" spans="1:27" ht="12.75">
      <c r="A18" s="7">
        <v>97</v>
      </c>
      <c r="B18" s="7">
        <v>66</v>
      </c>
      <c r="C18" s="7">
        <v>78.4</v>
      </c>
      <c r="E18" s="30" t="s">
        <v>213</v>
      </c>
      <c r="F18" s="3"/>
      <c r="G18" s="16"/>
      <c r="H18" s="19" t="str">
        <f>IF(ISBLANK(F18),"",IF((ISERR(F18))+(F18&lt;&gt;AA18),"INCORRECT","CORRECT"))</f>
        <v/>
      </c>
      <c r="I18" s="16"/>
      <c r="J18" s="16"/>
      <c r="K18" s="16"/>
      <c r="L18" s="16"/>
      <c r="M18" s="16"/>
      <c r="AA18" s="3">
        <f>CORREL($A$14:$A$63,$C$14:$C$63)</f>
        <v>0.6535199955697629</v>
      </c>
    </row>
    <row r="19" spans="1:13" ht="12.75">
      <c r="A19" s="7">
        <v>92</v>
      </c>
      <c r="B19" s="7">
        <v>88</v>
      </c>
      <c r="C19" s="7">
        <v>89.6</v>
      </c>
      <c r="E19" s="30" t="s">
        <v>214</v>
      </c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>
        <v>97</v>
      </c>
      <c r="B20" s="7">
        <v>90</v>
      </c>
      <c r="C20" s="7">
        <v>92.8</v>
      </c>
      <c r="E20" s="30" t="s">
        <v>215</v>
      </c>
      <c r="F20" s="16"/>
      <c r="G20" s="16"/>
      <c r="H20" s="16"/>
      <c r="I20" s="16"/>
      <c r="J20" s="16"/>
      <c r="K20" s="16"/>
      <c r="L20" s="16"/>
      <c r="M20" s="16"/>
    </row>
    <row r="21" spans="1:27" ht="12.75">
      <c r="A21" s="7">
        <v>4</v>
      </c>
      <c r="B21" s="7">
        <v>46</v>
      </c>
      <c r="C21" s="7">
        <v>29.2</v>
      </c>
      <c r="E21" s="30" t="s">
        <v>205</v>
      </c>
      <c r="F21" s="3"/>
      <c r="G21" s="16"/>
      <c r="H21" s="19" t="str">
        <f>IF(ISBLANK(F21),"",IF((ISERR(F21))+(F21&lt;&gt;AA21),"INCORRECT","CORRECT"))</f>
        <v/>
      </c>
      <c r="I21" s="16"/>
      <c r="J21" s="16"/>
      <c r="K21" s="16"/>
      <c r="L21" s="16"/>
      <c r="M21" s="16"/>
      <c r="AA21" s="3">
        <f>CORREL($B$14:$B$63,$C$14:$C$63)</f>
        <v>0.8438803804112481</v>
      </c>
    </row>
    <row r="22" spans="1:13" ht="12.75">
      <c r="A22" s="7">
        <v>6</v>
      </c>
      <c r="B22" s="7">
        <v>52</v>
      </c>
      <c r="C22" s="7">
        <v>33.6</v>
      </c>
      <c r="E22" s="30" t="s">
        <v>216</v>
      </c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7">
        <v>81</v>
      </c>
      <c r="B23" s="7">
        <v>70</v>
      </c>
      <c r="C23" s="7">
        <v>74.4</v>
      </c>
      <c r="E23" s="30" t="s">
        <v>206</v>
      </c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7">
        <v>24</v>
      </c>
      <c r="B24" s="7">
        <v>90</v>
      </c>
      <c r="C24" s="7">
        <v>63.6</v>
      </c>
      <c r="E24" s="30" t="s">
        <v>207</v>
      </c>
      <c r="F24" s="16"/>
      <c r="G24" s="16"/>
      <c r="H24" s="16"/>
      <c r="I24" s="16"/>
      <c r="J24" s="16"/>
      <c r="K24" s="16"/>
      <c r="L24" s="16"/>
      <c r="M24" s="16"/>
    </row>
    <row r="25" spans="1:13" ht="12.75">
      <c r="A25" s="7">
        <v>37</v>
      </c>
      <c r="B25" s="7">
        <v>6</v>
      </c>
      <c r="C25" s="7">
        <v>18.4</v>
      </c>
      <c r="E25" s="30" t="s">
        <v>217</v>
      </c>
      <c r="F25" s="16"/>
      <c r="G25" s="16"/>
      <c r="H25" s="16"/>
      <c r="I25" s="16"/>
      <c r="J25" s="16"/>
      <c r="K25" s="16"/>
      <c r="L25" s="16"/>
      <c r="M25" s="16"/>
    </row>
    <row r="26" spans="1:13" ht="12.75">
      <c r="A26" s="7">
        <v>96</v>
      </c>
      <c r="B26" s="7">
        <v>88</v>
      </c>
      <c r="C26" s="7">
        <v>91.2</v>
      </c>
      <c r="E26" s="30" t="s">
        <v>251</v>
      </c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7">
        <v>70</v>
      </c>
      <c r="B27" s="7">
        <v>44</v>
      </c>
      <c r="C27" s="7">
        <v>54.4</v>
      </c>
      <c r="E27" s="30" t="s">
        <v>94</v>
      </c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7">
        <v>52</v>
      </c>
      <c r="B28" s="7">
        <v>11</v>
      </c>
      <c r="C28" s="7">
        <v>27.4</v>
      </c>
      <c r="E28" s="30" t="s">
        <v>218</v>
      </c>
      <c r="F28" s="16"/>
      <c r="G28" s="16"/>
      <c r="H28" s="16"/>
      <c r="I28" s="16"/>
      <c r="J28" s="16"/>
      <c r="K28" s="16"/>
      <c r="L28" s="16"/>
      <c r="M28" s="16"/>
    </row>
    <row r="29" spans="1:13" ht="12.75">
      <c r="A29" s="7">
        <v>46</v>
      </c>
      <c r="B29" s="7">
        <v>2</v>
      </c>
      <c r="C29" s="7">
        <v>19.6</v>
      </c>
      <c r="E29" s="38" t="s">
        <v>0</v>
      </c>
      <c r="F29" s="16"/>
      <c r="G29" s="16"/>
      <c r="H29" s="16"/>
      <c r="I29" s="16"/>
      <c r="J29" s="16"/>
      <c r="K29" s="16"/>
      <c r="L29" s="16"/>
      <c r="M29" s="16"/>
    </row>
    <row r="30" spans="1:13" ht="18">
      <c r="A30" s="7">
        <v>93</v>
      </c>
      <c r="B30" s="7">
        <v>63</v>
      </c>
      <c r="C30" s="7">
        <v>75</v>
      </c>
      <c r="E30" s="30" t="s">
        <v>252</v>
      </c>
      <c r="F30" s="16"/>
      <c r="G30" s="16"/>
      <c r="H30" s="16"/>
      <c r="I30" s="16"/>
      <c r="J30" s="16"/>
      <c r="K30" s="16"/>
      <c r="L30" s="16"/>
      <c r="M30" s="16"/>
    </row>
    <row r="31" spans="1:13" ht="12.75">
      <c r="A31" s="7">
        <v>7</v>
      </c>
      <c r="B31" s="7">
        <v>83</v>
      </c>
      <c r="C31" s="7">
        <v>52.6</v>
      </c>
      <c r="E31" s="30" t="s">
        <v>255</v>
      </c>
      <c r="F31" s="16"/>
      <c r="G31" s="16"/>
      <c r="H31" s="16"/>
      <c r="I31" s="16"/>
      <c r="J31" s="16"/>
      <c r="K31" s="16"/>
      <c r="L31" s="16"/>
      <c r="M31" s="16"/>
    </row>
    <row r="32" spans="1:13" ht="12.75">
      <c r="A32" s="7">
        <v>66</v>
      </c>
      <c r="B32" s="7">
        <v>46</v>
      </c>
      <c r="C32" s="7">
        <v>54</v>
      </c>
      <c r="E32" s="30" t="s">
        <v>208</v>
      </c>
      <c r="F32" s="16"/>
      <c r="G32" s="16"/>
      <c r="H32" s="16"/>
      <c r="I32" s="16"/>
      <c r="J32" s="16"/>
      <c r="K32" s="16"/>
      <c r="L32" s="16"/>
      <c r="M32" s="16"/>
    </row>
    <row r="33" spans="1:13" ht="12.75">
      <c r="A33" s="7">
        <v>94</v>
      </c>
      <c r="B33" s="7">
        <v>11</v>
      </c>
      <c r="C33" s="7">
        <v>44.2</v>
      </c>
      <c r="E33" s="30" t="s">
        <v>253</v>
      </c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7">
        <v>71</v>
      </c>
      <c r="B34" s="7">
        <v>50</v>
      </c>
      <c r="C34" s="7">
        <v>58.4</v>
      </c>
      <c r="E34" s="38" t="s">
        <v>254</v>
      </c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7">
        <v>85</v>
      </c>
      <c r="B35" s="7">
        <v>91</v>
      </c>
      <c r="C35" s="7">
        <v>88.6</v>
      </c>
      <c r="E35" s="30" t="s">
        <v>256</v>
      </c>
      <c r="F35" s="16"/>
      <c r="G35" s="16"/>
      <c r="H35" s="16"/>
      <c r="I35" s="16"/>
      <c r="J35" s="16"/>
      <c r="K35" s="16"/>
      <c r="L35" s="16"/>
      <c r="M35" s="16"/>
    </row>
    <row r="36" spans="1:13" ht="15.75">
      <c r="A36" s="7">
        <v>95</v>
      </c>
      <c r="B36" s="7">
        <v>91</v>
      </c>
      <c r="C36" s="7">
        <v>92.6</v>
      </c>
      <c r="E36" s="30"/>
      <c r="F36" s="42" t="s">
        <v>119</v>
      </c>
      <c r="G36" s="28"/>
      <c r="H36" s="28"/>
      <c r="I36" s="28"/>
      <c r="J36" s="28"/>
      <c r="K36" s="16"/>
      <c r="L36" s="16"/>
      <c r="M36" s="16"/>
    </row>
    <row r="37" spans="1:13" ht="12.75">
      <c r="A37" s="7">
        <v>0</v>
      </c>
      <c r="B37" s="7">
        <v>56</v>
      </c>
      <c r="C37" s="7">
        <v>33.6</v>
      </c>
      <c r="E37" s="30" t="s">
        <v>257</v>
      </c>
      <c r="F37" s="16"/>
      <c r="G37" s="16"/>
      <c r="H37" s="16"/>
      <c r="I37" s="16"/>
      <c r="J37" s="16"/>
      <c r="K37" s="16"/>
      <c r="L37" s="16"/>
      <c r="M37" s="16"/>
    </row>
    <row r="38" spans="1:27" ht="12.75">
      <c r="A38" s="7">
        <v>82</v>
      </c>
      <c r="B38" s="7">
        <v>57</v>
      </c>
      <c r="C38" s="7">
        <v>67</v>
      </c>
      <c r="E38" s="30" t="s">
        <v>1</v>
      </c>
      <c r="F38" s="16"/>
      <c r="G38" s="16"/>
      <c r="H38" s="16"/>
      <c r="I38" s="16"/>
      <c r="J38" s="16"/>
      <c r="K38" s="16"/>
      <c r="L38" s="16"/>
      <c r="M38" s="16"/>
      <c r="AA38" s="3">
        <f>RSQ($A$14:$A$63,$B$14:$B$63)</f>
        <v>0.021137423357371704</v>
      </c>
    </row>
    <row r="39" spans="1:27" ht="12.75">
      <c r="A39" s="7">
        <v>12</v>
      </c>
      <c r="B39" s="7">
        <v>95</v>
      </c>
      <c r="C39" s="7">
        <v>61.8</v>
      </c>
      <c r="E39" s="30" t="s">
        <v>116</v>
      </c>
      <c r="F39" s="3"/>
      <c r="G39" s="16"/>
      <c r="H39" s="19" t="str">
        <f>IF(ISBLANK(F39),"",IF((ISERR(F39))+(F39&lt;&gt;AA38),"INCORRECT","CORRECT"))</f>
        <v/>
      </c>
      <c r="I39" s="16"/>
      <c r="J39" s="16"/>
      <c r="K39" s="16"/>
      <c r="L39" s="16"/>
      <c r="M39" s="16"/>
      <c r="AA39" s="3">
        <f>RSQ($A$14:$A$63,$C$14:$C$63)</f>
        <v>0.42708838460950294</v>
      </c>
    </row>
    <row r="40" spans="1:27" ht="12.75">
      <c r="A40" s="7">
        <v>97</v>
      </c>
      <c r="B40" s="7">
        <v>55</v>
      </c>
      <c r="C40" s="7">
        <v>71.8</v>
      </c>
      <c r="E40" s="30" t="s">
        <v>117</v>
      </c>
      <c r="F40" s="3"/>
      <c r="G40" s="16"/>
      <c r="H40" s="19" t="str">
        <f>IF(ISBLANK(F40),"",IF((ISERR(F40))+(F40&lt;&gt;AA39),"INCORRECT","CORRECT"))</f>
        <v/>
      </c>
      <c r="I40" s="16"/>
      <c r="J40" s="16"/>
      <c r="K40" s="16"/>
      <c r="L40" s="16"/>
      <c r="M40" s="16"/>
      <c r="AA40" s="3">
        <f>RSQ($B$14:$B$63,$C$14:$C$63)</f>
        <v>0.7121340964430328</v>
      </c>
    </row>
    <row r="41" spans="1:13" ht="12.75">
      <c r="A41" s="7">
        <v>11</v>
      </c>
      <c r="B41" s="7">
        <v>16</v>
      </c>
      <c r="C41" s="7">
        <v>14</v>
      </c>
      <c r="E41" s="30" t="s">
        <v>118</v>
      </c>
      <c r="F41" s="3"/>
      <c r="G41" s="16"/>
      <c r="H41" s="19" t="str">
        <f>IF(ISBLANK(F41),"",IF((ISERR(F41))+(F41&lt;&gt;AA40),"INCORRECT","CORRECT"))</f>
        <v/>
      </c>
      <c r="I41" s="16"/>
      <c r="J41" s="16"/>
      <c r="K41" s="16"/>
      <c r="L41" s="16"/>
      <c r="M41" s="16"/>
    </row>
    <row r="42" spans="1:3" ht="12.75">
      <c r="A42" s="7">
        <v>82</v>
      </c>
      <c r="B42" s="7">
        <v>53</v>
      </c>
      <c r="C42" s="7">
        <v>64.6</v>
      </c>
    </row>
    <row r="43" spans="1:3" ht="12.75">
      <c r="A43" s="7">
        <v>29</v>
      </c>
      <c r="B43" s="7">
        <v>19</v>
      </c>
      <c r="C43" s="7">
        <v>23</v>
      </c>
    </row>
    <row r="44" spans="1:3" ht="12.75">
      <c r="A44" s="7">
        <v>3</v>
      </c>
      <c r="B44" s="7">
        <v>98</v>
      </c>
      <c r="C44" s="7">
        <v>60</v>
      </c>
    </row>
    <row r="45" spans="1:3" ht="12.75">
      <c r="A45" s="7">
        <v>91</v>
      </c>
      <c r="B45" s="7">
        <v>90</v>
      </c>
      <c r="C45" s="7">
        <v>90.4</v>
      </c>
    </row>
    <row r="46" spans="1:3" ht="12.75">
      <c r="A46" s="7">
        <v>34</v>
      </c>
      <c r="B46" s="7">
        <v>86</v>
      </c>
      <c r="C46" s="7">
        <v>65.2</v>
      </c>
    </row>
    <row r="47" spans="1:3" ht="12.75">
      <c r="A47" s="7">
        <v>15</v>
      </c>
      <c r="B47" s="7">
        <v>38</v>
      </c>
      <c r="C47" s="7">
        <v>28.8</v>
      </c>
    </row>
    <row r="48" spans="1:3" ht="12.75">
      <c r="A48" s="7">
        <v>54</v>
      </c>
      <c r="B48" s="7">
        <v>34</v>
      </c>
      <c r="C48" s="7">
        <v>42</v>
      </c>
    </row>
    <row r="49" spans="1:3" ht="12.75">
      <c r="A49" s="7">
        <v>39</v>
      </c>
      <c r="B49" s="7">
        <v>56</v>
      </c>
      <c r="C49" s="7">
        <v>49.2</v>
      </c>
    </row>
    <row r="50" spans="1:3" ht="12.75">
      <c r="A50" s="7">
        <v>96</v>
      </c>
      <c r="B50" s="7">
        <v>11</v>
      </c>
      <c r="C50" s="7">
        <v>45</v>
      </c>
    </row>
    <row r="51" spans="1:3" ht="12.75">
      <c r="A51" s="7">
        <v>42</v>
      </c>
      <c r="B51" s="7">
        <v>51</v>
      </c>
      <c r="C51" s="7">
        <v>47.4</v>
      </c>
    </row>
    <row r="52" spans="1:3" ht="12.75">
      <c r="A52" s="7">
        <v>51</v>
      </c>
      <c r="B52" s="7">
        <v>27</v>
      </c>
      <c r="C52" s="7">
        <v>36.6</v>
      </c>
    </row>
    <row r="53" spans="1:3" ht="12.75">
      <c r="A53" s="7">
        <v>79</v>
      </c>
      <c r="B53" s="7">
        <v>76</v>
      </c>
      <c r="C53" s="7">
        <v>77.2</v>
      </c>
    </row>
    <row r="54" spans="1:3" ht="12.75">
      <c r="A54" s="7">
        <v>65</v>
      </c>
      <c r="B54" s="7">
        <v>91</v>
      </c>
      <c r="C54" s="7">
        <v>80.6</v>
      </c>
    </row>
    <row r="55" spans="1:3" ht="12.75">
      <c r="A55" s="7">
        <v>75</v>
      </c>
      <c r="B55" s="7">
        <v>80</v>
      </c>
      <c r="C55" s="7">
        <v>78</v>
      </c>
    </row>
    <row r="56" spans="1:3" ht="12.75">
      <c r="A56" s="7">
        <v>88</v>
      </c>
      <c r="B56" s="7">
        <v>22</v>
      </c>
      <c r="C56" s="7">
        <v>48.4</v>
      </c>
    </row>
    <row r="57" spans="1:3" ht="12.75">
      <c r="A57" s="7">
        <v>98</v>
      </c>
      <c r="B57" s="7">
        <v>98</v>
      </c>
      <c r="C57" s="7">
        <v>98</v>
      </c>
    </row>
    <row r="58" spans="1:3" ht="12.75">
      <c r="A58" s="7">
        <v>99</v>
      </c>
      <c r="B58" s="7">
        <v>48</v>
      </c>
      <c r="C58" s="7">
        <v>68.4</v>
      </c>
    </row>
    <row r="59" spans="1:3" ht="12.75">
      <c r="A59" s="7">
        <v>75</v>
      </c>
      <c r="B59" s="7">
        <v>8</v>
      </c>
      <c r="C59" s="7">
        <v>34.8</v>
      </c>
    </row>
    <row r="60" spans="1:3" ht="12.75">
      <c r="A60" s="7">
        <v>23</v>
      </c>
      <c r="B60" s="7">
        <v>0</v>
      </c>
      <c r="C60" s="7">
        <v>9.2</v>
      </c>
    </row>
    <row r="61" spans="1:3" ht="12.75">
      <c r="A61" s="7">
        <v>26</v>
      </c>
      <c r="B61" s="7">
        <v>58</v>
      </c>
      <c r="C61" s="7">
        <v>45.2</v>
      </c>
    </row>
    <row r="62" spans="1:3" ht="12.75">
      <c r="A62" s="7">
        <v>42</v>
      </c>
      <c r="B62" s="7">
        <v>11</v>
      </c>
      <c r="C62" s="7">
        <v>23.4</v>
      </c>
    </row>
    <row r="63" spans="1:3" ht="12.75">
      <c r="A63" s="7">
        <v>81</v>
      </c>
      <c r="B63" s="7">
        <v>71</v>
      </c>
      <c r="C63" s="7">
        <v>75</v>
      </c>
    </row>
  </sheetData>
  <hyperlinks>
    <hyperlink ref="A1" location="CONTENTS" display="CONTENTS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N16" sqref="N16"/>
    </sheetView>
  </sheetViews>
  <sheetFormatPr defaultColWidth="9.140625" defaultRowHeight="12.75"/>
  <cols>
    <col min="1" max="1" width="10.57421875" style="0" customWidth="1"/>
    <col min="2" max="2" width="10.00390625" style="0" customWidth="1"/>
    <col min="3" max="3" width="12.57421875" style="0" customWidth="1"/>
    <col min="4" max="4" width="14.421875" style="0" customWidth="1"/>
    <col min="5" max="5" width="12.7109375" style="0" customWidth="1"/>
    <col min="6" max="6" width="10.8515625" style="0" customWidth="1"/>
    <col min="7" max="7" width="13.8515625" style="0" customWidth="1"/>
  </cols>
  <sheetData>
    <row r="1" spans="1:11" ht="12.75">
      <c r="A1" s="14" t="s">
        <v>102</v>
      </c>
      <c r="C1" s="30" t="s">
        <v>3</v>
      </c>
      <c r="D1" s="30"/>
      <c r="E1" s="30"/>
      <c r="F1" s="30"/>
      <c r="G1" s="30"/>
      <c r="H1" s="30"/>
      <c r="I1" s="30"/>
      <c r="J1" s="30"/>
      <c r="K1" s="30"/>
    </row>
    <row r="2" spans="3:11" ht="12.75">
      <c r="C2" s="30" t="s">
        <v>4</v>
      </c>
      <c r="D2" s="30"/>
      <c r="E2" s="30"/>
      <c r="F2" s="30"/>
      <c r="G2" s="30"/>
      <c r="H2" s="30"/>
      <c r="I2" s="30"/>
      <c r="J2" s="30"/>
      <c r="K2" s="30"/>
    </row>
    <row r="3" spans="3:11" ht="12.75">
      <c r="C3" s="30" t="s">
        <v>5</v>
      </c>
      <c r="D3" s="30"/>
      <c r="E3" s="30"/>
      <c r="F3" s="30"/>
      <c r="G3" s="30"/>
      <c r="H3" s="30"/>
      <c r="I3" s="30"/>
      <c r="J3" s="30"/>
      <c r="K3" s="30"/>
    </row>
    <row r="4" spans="3:11" ht="12.75">
      <c r="C4" s="30" t="s">
        <v>258</v>
      </c>
      <c r="D4" s="30"/>
      <c r="E4" s="30"/>
      <c r="F4" s="30"/>
      <c r="G4" s="30"/>
      <c r="H4" s="30"/>
      <c r="I4" s="30"/>
      <c r="J4" s="30"/>
      <c r="K4" s="30"/>
    </row>
    <row r="5" spans="3:11" ht="12.75">
      <c r="C5" s="30" t="s">
        <v>6</v>
      </c>
      <c r="D5" s="30"/>
      <c r="E5" s="30"/>
      <c r="F5" s="30"/>
      <c r="G5" s="30"/>
      <c r="H5" s="30"/>
      <c r="I5" s="30"/>
      <c r="J5" s="30"/>
      <c r="K5" s="30"/>
    </row>
    <row r="6" spans="3:11" ht="12.75">
      <c r="C6" s="30" t="s">
        <v>7</v>
      </c>
      <c r="D6" s="30"/>
      <c r="E6" s="30"/>
      <c r="F6" s="30"/>
      <c r="G6" s="30"/>
      <c r="H6" s="30"/>
      <c r="I6" s="30"/>
      <c r="J6" s="30"/>
      <c r="K6" s="30"/>
    </row>
    <row r="7" spans="3:11" ht="12.75">
      <c r="C7" s="30" t="s">
        <v>8</v>
      </c>
      <c r="D7" s="30"/>
      <c r="E7" s="30"/>
      <c r="F7" s="30"/>
      <c r="G7" s="30"/>
      <c r="H7" s="30"/>
      <c r="I7" s="30"/>
      <c r="J7" s="30"/>
      <c r="K7" s="30"/>
    </row>
    <row r="8" spans="3:11" ht="12.75">
      <c r="C8" s="30" t="s">
        <v>2</v>
      </c>
      <c r="D8" s="30"/>
      <c r="E8" s="30"/>
      <c r="F8" s="30"/>
      <c r="G8" s="30"/>
      <c r="H8" s="30"/>
      <c r="I8" s="30"/>
      <c r="J8" s="30"/>
      <c r="K8" s="30"/>
    </row>
    <row r="9" spans="3:11" ht="12.75">
      <c r="C9" s="30" t="s">
        <v>9</v>
      </c>
      <c r="D9" s="30"/>
      <c r="E9" s="30"/>
      <c r="F9" s="30"/>
      <c r="G9" s="30"/>
      <c r="H9" s="30"/>
      <c r="I9" s="30"/>
      <c r="J9" s="30"/>
      <c r="K9" s="30"/>
    </row>
    <row r="10" spans="1:3" ht="12.75">
      <c r="A10" s="7">
        <v>35</v>
      </c>
      <c r="B10" s="7">
        <v>35</v>
      </c>
      <c r="C10" s="7">
        <v>40</v>
      </c>
    </row>
    <row r="12" spans="1:2" ht="13.5" thickBot="1">
      <c r="A12" s="12">
        <v>0.4</v>
      </c>
      <c r="B12" s="12">
        <v>0.6</v>
      </c>
    </row>
    <row r="13" spans="1:7" ht="12.75">
      <c r="A13" t="s">
        <v>26</v>
      </c>
      <c r="B13" t="s">
        <v>27</v>
      </c>
      <c r="C13" t="s">
        <v>70</v>
      </c>
      <c r="D13" s="7" t="s">
        <v>71</v>
      </c>
      <c r="E13" s="21" t="s">
        <v>71</v>
      </c>
      <c r="F13" s="21" t="s">
        <v>73</v>
      </c>
      <c r="G13" s="21" t="s">
        <v>74</v>
      </c>
    </row>
    <row r="14" spans="1:7" ht="12.75">
      <c r="A14" s="7">
        <v>57</v>
      </c>
      <c r="B14" s="7">
        <v>38</v>
      </c>
      <c r="C14" s="3">
        <f aca="true" t="shared" si="0" ref="C14:C45">W_1*A14+W_2*B14</f>
        <v>45.6</v>
      </c>
      <c r="D14" s="7">
        <v>10</v>
      </c>
      <c r="E14" s="22">
        <v>10</v>
      </c>
      <c r="F14" s="23">
        <v>5</v>
      </c>
      <c r="G14" s="24">
        <v>0.1</v>
      </c>
    </row>
    <row r="15" spans="1:7" ht="12.75">
      <c r="A15" s="7">
        <v>50</v>
      </c>
      <c r="B15" s="7">
        <v>34</v>
      </c>
      <c r="C15" s="3">
        <f t="shared" si="0"/>
        <v>40.4</v>
      </c>
      <c r="D15" s="7">
        <v>20</v>
      </c>
      <c r="E15" s="22">
        <v>20</v>
      </c>
      <c r="F15" s="23">
        <v>3</v>
      </c>
      <c r="G15" s="24">
        <v>0.16</v>
      </c>
    </row>
    <row r="16" spans="1:7" ht="12.75">
      <c r="A16" s="7">
        <v>36</v>
      </c>
      <c r="B16" s="7">
        <v>69</v>
      </c>
      <c r="C16" s="3">
        <f t="shared" si="0"/>
        <v>55.8</v>
      </c>
      <c r="D16" s="7">
        <v>30</v>
      </c>
      <c r="E16" s="22">
        <v>30</v>
      </c>
      <c r="F16" s="23">
        <v>4</v>
      </c>
      <c r="G16" s="24">
        <v>0.24</v>
      </c>
    </row>
    <row r="17" spans="1:7" ht="12.75">
      <c r="A17" s="7">
        <v>47</v>
      </c>
      <c r="B17" s="7">
        <v>83</v>
      </c>
      <c r="C17" s="3">
        <f t="shared" si="0"/>
        <v>68.6</v>
      </c>
      <c r="D17" s="7">
        <v>40</v>
      </c>
      <c r="E17" s="22">
        <v>40</v>
      </c>
      <c r="F17" s="23">
        <v>4</v>
      </c>
      <c r="G17" s="24">
        <v>0.32</v>
      </c>
    </row>
    <row r="18" spans="1:7" ht="12.75">
      <c r="A18" s="7">
        <v>97</v>
      </c>
      <c r="B18" s="7">
        <v>66</v>
      </c>
      <c r="C18" s="3">
        <f t="shared" si="0"/>
        <v>78.4</v>
      </c>
      <c r="D18" s="7">
        <v>50</v>
      </c>
      <c r="E18" s="22">
        <v>50</v>
      </c>
      <c r="F18" s="23">
        <v>5</v>
      </c>
      <c r="G18" s="24">
        <v>0.42</v>
      </c>
    </row>
    <row r="19" spans="1:7" ht="12.75">
      <c r="A19" s="7">
        <v>92</v>
      </c>
      <c r="B19" s="7">
        <v>88</v>
      </c>
      <c r="C19" s="3">
        <f t="shared" si="0"/>
        <v>89.6</v>
      </c>
      <c r="D19" s="7">
        <v>60</v>
      </c>
      <c r="E19" s="22">
        <v>60</v>
      </c>
      <c r="F19" s="23">
        <v>4</v>
      </c>
      <c r="G19" s="24">
        <v>0.5</v>
      </c>
    </row>
    <row r="20" spans="1:7" ht="12.75">
      <c r="A20" s="7">
        <v>97</v>
      </c>
      <c r="B20" s="7">
        <v>90</v>
      </c>
      <c r="C20" s="3">
        <f t="shared" si="0"/>
        <v>92.80000000000001</v>
      </c>
      <c r="D20" s="7">
        <v>70</v>
      </c>
      <c r="E20" s="22">
        <v>70</v>
      </c>
      <c r="F20" s="23">
        <v>3</v>
      </c>
      <c r="G20" s="24">
        <v>0.56</v>
      </c>
    </row>
    <row r="21" spans="1:7" ht="12.75">
      <c r="A21" s="7">
        <v>4</v>
      </c>
      <c r="B21" s="7">
        <v>46</v>
      </c>
      <c r="C21" s="3">
        <f t="shared" si="0"/>
        <v>29.2</v>
      </c>
      <c r="D21" s="7">
        <v>80</v>
      </c>
      <c r="E21" s="22">
        <v>80</v>
      </c>
      <c r="F21" s="23">
        <v>4</v>
      </c>
      <c r="G21" s="24">
        <v>0.64</v>
      </c>
    </row>
    <row r="22" spans="1:7" ht="12.75">
      <c r="A22" s="7">
        <v>6</v>
      </c>
      <c r="B22" s="7">
        <v>52</v>
      </c>
      <c r="C22" s="3">
        <f t="shared" si="0"/>
        <v>33.6</v>
      </c>
      <c r="D22" s="7">
        <v>90</v>
      </c>
      <c r="E22" s="22">
        <v>90</v>
      </c>
      <c r="F22" s="23">
        <v>6</v>
      </c>
      <c r="G22" s="24">
        <v>0.76</v>
      </c>
    </row>
    <row r="23" spans="1:7" ht="12.75">
      <c r="A23" s="7">
        <v>81</v>
      </c>
      <c r="B23" s="7">
        <v>70</v>
      </c>
      <c r="C23" s="3">
        <f t="shared" si="0"/>
        <v>74.4</v>
      </c>
      <c r="D23" s="7">
        <v>100</v>
      </c>
      <c r="E23" s="22">
        <v>100</v>
      </c>
      <c r="F23" s="23">
        <v>12</v>
      </c>
      <c r="G23" s="24">
        <v>1</v>
      </c>
    </row>
    <row r="24" spans="1:7" ht="13.5" thickBot="1">
      <c r="A24" s="7">
        <v>24</v>
      </c>
      <c r="B24" s="7">
        <v>90</v>
      </c>
      <c r="C24" s="3">
        <f t="shared" si="0"/>
        <v>63.6</v>
      </c>
      <c r="D24" s="1"/>
      <c r="E24" s="25" t="s">
        <v>72</v>
      </c>
      <c r="F24" s="25">
        <v>0</v>
      </c>
      <c r="G24" s="26">
        <v>1</v>
      </c>
    </row>
    <row r="25" spans="1:4" ht="12.75">
      <c r="A25" s="7">
        <v>37</v>
      </c>
      <c r="B25" s="7">
        <v>6</v>
      </c>
      <c r="C25" s="3">
        <f t="shared" si="0"/>
        <v>18.4</v>
      </c>
      <c r="D25" s="1"/>
    </row>
    <row r="26" spans="1:4" ht="12.75">
      <c r="A26" s="7">
        <v>96</v>
      </c>
      <c r="B26" s="7">
        <v>88</v>
      </c>
      <c r="C26" s="3">
        <f t="shared" si="0"/>
        <v>91.2</v>
      </c>
      <c r="D26" s="1"/>
    </row>
    <row r="27" spans="1:4" ht="12.75">
      <c r="A27" s="7">
        <v>70</v>
      </c>
      <c r="B27" s="7">
        <v>44</v>
      </c>
      <c r="C27" s="3">
        <f t="shared" si="0"/>
        <v>54.4</v>
      </c>
      <c r="D27" s="1"/>
    </row>
    <row r="28" spans="1:8" ht="12.75">
      <c r="A28" s="7">
        <v>52</v>
      </c>
      <c r="B28" s="7">
        <v>11</v>
      </c>
      <c r="C28" s="3">
        <f t="shared" si="0"/>
        <v>27.4</v>
      </c>
      <c r="D28" s="1"/>
      <c r="F28" s="57"/>
      <c r="G28" s="45" t="s">
        <v>135</v>
      </c>
      <c r="H28" s="57"/>
    </row>
    <row r="29" spans="1:4" ht="12.75">
      <c r="A29" s="7">
        <v>46</v>
      </c>
      <c r="B29" s="7">
        <v>2</v>
      </c>
      <c r="C29" s="3">
        <f t="shared" si="0"/>
        <v>19.6</v>
      </c>
      <c r="D29" s="1"/>
    </row>
    <row r="30" spans="1:4" ht="12.75">
      <c r="A30" s="7">
        <v>93</v>
      </c>
      <c r="B30" s="7">
        <v>63</v>
      </c>
      <c r="C30" s="3">
        <f t="shared" si="0"/>
        <v>75</v>
      </c>
      <c r="D30" s="1"/>
    </row>
    <row r="31" spans="1:4" ht="12.75">
      <c r="A31" s="7">
        <v>7</v>
      </c>
      <c r="B31" s="7">
        <v>83</v>
      </c>
      <c r="C31" s="3">
        <f t="shared" si="0"/>
        <v>52.599999999999994</v>
      </c>
      <c r="D31" s="1"/>
    </row>
    <row r="32" spans="1:4" ht="12.75">
      <c r="A32" s="7">
        <v>66</v>
      </c>
      <c r="B32" s="7">
        <v>46</v>
      </c>
      <c r="C32" s="3">
        <f t="shared" si="0"/>
        <v>54</v>
      </c>
      <c r="D32" s="1"/>
    </row>
    <row r="33" spans="1:4" ht="12.75">
      <c r="A33" s="7">
        <v>94</v>
      </c>
      <c r="B33" s="7">
        <v>11</v>
      </c>
      <c r="C33" s="3">
        <f t="shared" si="0"/>
        <v>44.2</v>
      </c>
      <c r="D33" s="1"/>
    </row>
    <row r="34" spans="1:4" ht="12.75">
      <c r="A34" s="7">
        <v>71</v>
      </c>
      <c r="B34" s="7">
        <v>50</v>
      </c>
      <c r="C34" s="3">
        <f t="shared" si="0"/>
        <v>58.400000000000006</v>
      </c>
      <c r="D34" s="1"/>
    </row>
    <row r="35" spans="1:4" ht="12.75">
      <c r="A35" s="7">
        <v>85</v>
      </c>
      <c r="B35" s="7">
        <v>91</v>
      </c>
      <c r="C35" s="3">
        <f t="shared" si="0"/>
        <v>88.6</v>
      </c>
      <c r="D35" s="1"/>
    </row>
    <row r="36" spans="1:4" ht="12.75">
      <c r="A36" s="7">
        <v>95</v>
      </c>
      <c r="B36" s="7">
        <v>91</v>
      </c>
      <c r="C36" s="3">
        <f t="shared" si="0"/>
        <v>92.6</v>
      </c>
      <c r="D36" s="1"/>
    </row>
    <row r="37" spans="1:4" ht="12.75">
      <c r="A37" s="7">
        <v>0</v>
      </c>
      <c r="B37" s="7">
        <v>56</v>
      </c>
      <c r="C37" s="3">
        <f t="shared" si="0"/>
        <v>33.6</v>
      </c>
      <c r="D37" s="1"/>
    </row>
    <row r="38" spans="1:4" ht="12.75">
      <c r="A38" s="7">
        <v>82</v>
      </c>
      <c r="B38" s="7">
        <v>57</v>
      </c>
      <c r="C38" s="3">
        <f t="shared" si="0"/>
        <v>67</v>
      </c>
      <c r="D38" s="1"/>
    </row>
    <row r="39" spans="1:4" ht="12.75">
      <c r="A39" s="7">
        <v>12</v>
      </c>
      <c r="B39" s="7">
        <v>95</v>
      </c>
      <c r="C39" s="3">
        <f t="shared" si="0"/>
        <v>61.8</v>
      </c>
      <c r="D39" s="1"/>
    </row>
    <row r="40" spans="1:4" ht="12.75">
      <c r="A40" s="7">
        <v>97</v>
      </c>
      <c r="B40" s="7">
        <v>55</v>
      </c>
      <c r="C40" s="3">
        <f t="shared" si="0"/>
        <v>71.80000000000001</v>
      </c>
      <c r="D40" s="1"/>
    </row>
    <row r="41" spans="1:4" ht="12.75">
      <c r="A41" s="7">
        <v>11</v>
      </c>
      <c r="B41" s="7">
        <v>16</v>
      </c>
      <c r="C41" s="3">
        <f t="shared" si="0"/>
        <v>14</v>
      </c>
      <c r="D41" s="1"/>
    </row>
    <row r="42" spans="1:4" ht="12.75">
      <c r="A42" s="7">
        <v>82</v>
      </c>
      <c r="B42" s="7">
        <v>53</v>
      </c>
      <c r="C42" s="3">
        <f t="shared" si="0"/>
        <v>64.6</v>
      </c>
      <c r="D42" s="1"/>
    </row>
    <row r="43" spans="1:4" ht="12.75">
      <c r="A43" s="7">
        <v>29</v>
      </c>
      <c r="B43" s="7">
        <v>19</v>
      </c>
      <c r="C43" s="3">
        <f t="shared" si="0"/>
        <v>23</v>
      </c>
      <c r="D43" s="1"/>
    </row>
    <row r="44" spans="1:4" ht="12.75">
      <c r="A44" s="7">
        <v>3</v>
      </c>
      <c r="B44" s="7">
        <v>98</v>
      </c>
      <c r="C44" s="3">
        <f t="shared" si="0"/>
        <v>60</v>
      </c>
      <c r="D44" s="1"/>
    </row>
    <row r="45" spans="1:4" ht="12.75">
      <c r="A45" s="7">
        <v>91</v>
      </c>
      <c r="B45" s="7">
        <v>90</v>
      </c>
      <c r="C45" s="3">
        <f t="shared" si="0"/>
        <v>90.4</v>
      </c>
      <c r="D45" s="1"/>
    </row>
    <row r="46" spans="1:4" ht="12.75">
      <c r="A46" s="7">
        <v>34</v>
      </c>
      <c r="B46" s="7">
        <v>86</v>
      </c>
      <c r="C46" s="3">
        <f aca="true" t="shared" si="1" ref="C46:C63">W_1*A46+W_2*B46</f>
        <v>65.2</v>
      </c>
      <c r="D46" s="1"/>
    </row>
    <row r="47" spans="1:4" ht="12.75">
      <c r="A47" s="7">
        <v>15</v>
      </c>
      <c r="B47" s="7">
        <v>38</v>
      </c>
      <c r="C47" s="3">
        <f t="shared" si="1"/>
        <v>28.8</v>
      </c>
      <c r="D47" s="1"/>
    </row>
    <row r="48" spans="1:4" ht="12.75">
      <c r="A48" s="7">
        <v>54</v>
      </c>
      <c r="B48" s="7">
        <v>34</v>
      </c>
      <c r="C48" s="3">
        <f t="shared" si="1"/>
        <v>42</v>
      </c>
      <c r="D48" s="1"/>
    </row>
    <row r="49" spans="1:4" ht="12.75">
      <c r="A49" s="7">
        <v>39</v>
      </c>
      <c r="B49" s="7">
        <v>56</v>
      </c>
      <c r="C49" s="3">
        <f t="shared" si="1"/>
        <v>49.2</v>
      </c>
      <c r="D49" s="1"/>
    </row>
    <row r="50" spans="1:4" ht="12.75">
      <c r="A50" s="7">
        <v>96</v>
      </c>
      <c r="B50" s="7">
        <v>11</v>
      </c>
      <c r="C50" s="3">
        <f t="shared" si="1"/>
        <v>45.00000000000001</v>
      </c>
      <c r="D50" s="1"/>
    </row>
    <row r="51" spans="1:4" ht="12.75">
      <c r="A51" s="7">
        <v>42</v>
      </c>
      <c r="B51" s="7">
        <v>51</v>
      </c>
      <c r="C51" s="3">
        <f t="shared" si="1"/>
        <v>47.4</v>
      </c>
      <c r="D51" s="1"/>
    </row>
    <row r="52" spans="1:4" ht="12.75">
      <c r="A52" s="7">
        <v>51</v>
      </c>
      <c r="B52" s="7">
        <v>27</v>
      </c>
      <c r="C52" s="3">
        <f t="shared" si="1"/>
        <v>36.6</v>
      </c>
      <c r="D52" s="1"/>
    </row>
    <row r="53" spans="1:4" ht="12.75">
      <c r="A53" s="7">
        <v>79</v>
      </c>
      <c r="B53" s="7">
        <v>76</v>
      </c>
      <c r="C53" s="3">
        <f t="shared" si="1"/>
        <v>77.2</v>
      </c>
      <c r="D53" s="1"/>
    </row>
    <row r="54" spans="1:4" ht="12.75">
      <c r="A54" s="7">
        <v>65</v>
      </c>
      <c r="B54" s="7">
        <v>91</v>
      </c>
      <c r="C54" s="3">
        <f t="shared" si="1"/>
        <v>80.6</v>
      </c>
      <c r="D54" s="1"/>
    </row>
    <row r="55" spans="1:4" ht="12.75">
      <c r="A55" s="7">
        <v>75</v>
      </c>
      <c r="B55" s="7">
        <v>80</v>
      </c>
      <c r="C55" s="3">
        <f t="shared" si="1"/>
        <v>78</v>
      </c>
      <c r="D55" s="1"/>
    </row>
    <row r="56" spans="1:4" ht="12.75">
      <c r="A56" s="7">
        <v>88</v>
      </c>
      <c r="B56" s="7">
        <v>22</v>
      </c>
      <c r="C56" s="3">
        <f t="shared" si="1"/>
        <v>48.400000000000006</v>
      </c>
      <c r="D56" s="1"/>
    </row>
    <row r="57" spans="1:4" ht="12.75">
      <c r="A57" s="7">
        <v>98</v>
      </c>
      <c r="B57" s="7">
        <v>98</v>
      </c>
      <c r="C57" s="3">
        <f t="shared" si="1"/>
        <v>98</v>
      </c>
      <c r="D57" s="1"/>
    </row>
    <row r="58" spans="1:4" ht="12.75">
      <c r="A58" s="7">
        <v>99</v>
      </c>
      <c r="B58" s="7">
        <v>48</v>
      </c>
      <c r="C58" s="3">
        <f t="shared" si="1"/>
        <v>68.4</v>
      </c>
      <c r="D58" s="1"/>
    </row>
    <row r="59" spans="1:4" ht="12.75">
      <c r="A59" s="7">
        <v>75</v>
      </c>
      <c r="B59" s="7">
        <v>8</v>
      </c>
      <c r="C59" s="3">
        <f t="shared" si="1"/>
        <v>34.8</v>
      </c>
      <c r="D59" s="1"/>
    </row>
    <row r="60" spans="1:4" ht="12.75">
      <c r="A60" s="7">
        <v>23</v>
      </c>
      <c r="B60" s="7">
        <v>0</v>
      </c>
      <c r="C60" s="3">
        <f t="shared" si="1"/>
        <v>9.200000000000001</v>
      </c>
      <c r="D60" s="1"/>
    </row>
    <row r="61" spans="1:4" ht="12.75">
      <c r="A61" s="7">
        <v>26</v>
      </c>
      <c r="B61" s="7">
        <v>58</v>
      </c>
      <c r="C61" s="3">
        <f t="shared" si="1"/>
        <v>45.199999999999996</v>
      </c>
      <c r="D61" s="1"/>
    </row>
    <row r="62" spans="1:4" ht="12.75">
      <c r="A62" s="7">
        <v>42</v>
      </c>
      <c r="B62" s="7">
        <v>11</v>
      </c>
      <c r="C62" s="3">
        <f t="shared" si="1"/>
        <v>23.4</v>
      </c>
      <c r="D62" s="1"/>
    </row>
    <row r="63" spans="1:4" ht="12.75">
      <c r="A63" s="7">
        <v>81</v>
      </c>
      <c r="B63" s="7">
        <v>71</v>
      </c>
      <c r="C63" s="3">
        <f t="shared" si="1"/>
        <v>75</v>
      </c>
      <c r="D63" s="1"/>
    </row>
  </sheetData>
  <hyperlinks>
    <hyperlink ref="A1" location="CONTENTS" display="CONTENTS"/>
    <hyperlink ref="G28" location="RETURN_8" display="Frequency Distributions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F30" sqref="F30"/>
    </sheetView>
  </sheetViews>
  <sheetFormatPr defaultColWidth="9.140625" defaultRowHeight="12.75"/>
  <cols>
    <col min="1" max="1" width="11.8515625" style="0" customWidth="1"/>
    <col min="3" max="3" width="11.8515625" style="0" customWidth="1"/>
    <col min="4" max="4" width="9.140625" style="1" customWidth="1"/>
    <col min="5" max="5" width="21.7109375" style="0" customWidth="1"/>
    <col min="6" max="6" width="12.57421875" style="0" customWidth="1"/>
    <col min="7" max="7" width="20.57421875" style="0" customWidth="1"/>
    <col min="9" max="9" width="20.421875" style="0" customWidth="1"/>
  </cols>
  <sheetData>
    <row r="1" ht="12.75">
      <c r="A1" s="14" t="s">
        <v>102</v>
      </c>
    </row>
    <row r="3" ht="12.75">
      <c r="J3" s="5"/>
    </row>
    <row r="9" ht="12.75"/>
    <row r="10" spans="1:6" ht="12.75">
      <c r="A10" s="7">
        <v>35</v>
      </c>
      <c r="B10" s="7">
        <v>35</v>
      </c>
      <c r="C10" s="7">
        <v>40</v>
      </c>
      <c r="D10"/>
      <c r="F10" s="4" t="str">
        <f>'Sheet1 (2)'!H11</f>
        <v/>
      </c>
    </row>
    <row r="11" ht="12.75">
      <c r="D11"/>
    </row>
    <row r="12" spans="1:4" ht="13.5" thickBot="1">
      <c r="A12" s="12">
        <v>0.4</v>
      </c>
      <c r="B12" s="12">
        <v>0.6</v>
      </c>
      <c r="D12"/>
    </row>
    <row r="13" spans="1:10" ht="14.25">
      <c r="A13" t="s">
        <v>26</v>
      </c>
      <c r="B13" t="s">
        <v>27</v>
      </c>
      <c r="C13" t="s">
        <v>70</v>
      </c>
      <c r="D13"/>
      <c r="E13" s="41" t="s">
        <v>26</v>
      </c>
      <c r="F13" s="41"/>
      <c r="G13" s="41" t="s">
        <v>27</v>
      </c>
      <c r="H13" s="41"/>
      <c r="I13" s="41" t="s">
        <v>70</v>
      </c>
      <c r="J13" s="41"/>
    </row>
    <row r="14" spans="1:10" ht="14.25">
      <c r="A14" s="7">
        <v>57</v>
      </c>
      <c r="B14" s="7">
        <v>38</v>
      </c>
      <c r="C14" s="3">
        <f aca="true" t="shared" si="0" ref="C14:C45">W_1*A14+W_2*B14</f>
        <v>45.6</v>
      </c>
      <c r="D14"/>
      <c r="E14" s="39"/>
      <c r="F14" s="39"/>
      <c r="G14" s="39"/>
      <c r="H14" s="39"/>
      <c r="I14" s="39"/>
      <c r="J14" s="39"/>
    </row>
    <row r="15" spans="1:10" ht="14.25">
      <c r="A15" s="7">
        <v>50</v>
      </c>
      <c r="B15" s="7">
        <v>34</v>
      </c>
      <c r="C15" s="3">
        <f t="shared" si="0"/>
        <v>40.4</v>
      </c>
      <c r="D15"/>
      <c r="E15" s="39" t="s">
        <v>55</v>
      </c>
      <c r="F15" s="39">
        <v>57.84</v>
      </c>
      <c r="G15" s="39" t="s">
        <v>55</v>
      </c>
      <c r="H15" s="39">
        <v>54.34</v>
      </c>
      <c r="I15" s="39" t="s">
        <v>55</v>
      </c>
      <c r="J15" s="39">
        <v>55.74</v>
      </c>
    </row>
    <row r="16" spans="1:10" ht="14.25">
      <c r="A16" s="7">
        <v>36</v>
      </c>
      <c r="B16" s="7">
        <v>69</v>
      </c>
      <c r="C16" s="3">
        <f t="shared" si="0"/>
        <v>55.8</v>
      </c>
      <c r="D16"/>
      <c r="E16" s="39" t="s">
        <v>56</v>
      </c>
      <c r="F16" s="39">
        <v>4.516849181742982</v>
      </c>
      <c r="G16" s="39" t="s">
        <v>56</v>
      </c>
      <c r="H16" s="39">
        <v>4.248083361340495</v>
      </c>
      <c r="I16" s="39" t="s">
        <v>56</v>
      </c>
      <c r="J16" s="39">
        <v>3.331665024688815</v>
      </c>
    </row>
    <row r="17" spans="1:10" ht="14.25">
      <c r="A17" s="7">
        <v>47</v>
      </c>
      <c r="B17" s="7">
        <v>83</v>
      </c>
      <c r="C17" s="3">
        <f t="shared" si="0"/>
        <v>68.6</v>
      </c>
      <c r="D17"/>
      <c r="E17" s="39" t="s">
        <v>57</v>
      </c>
      <c r="F17" s="39">
        <v>61</v>
      </c>
      <c r="G17" s="39" t="s">
        <v>57</v>
      </c>
      <c r="H17" s="39">
        <v>55.5</v>
      </c>
      <c r="I17" s="39" t="s">
        <v>57</v>
      </c>
      <c r="J17" s="39">
        <v>55.1</v>
      </c>
    </row>
    <row r="18" spans="1:10" ht="14.25">
      <c r="A18" s="7">
        <v>97</v>
      </c>
      <c r="B18" s="7">
        <v>66</v>
      </c>
      <c r="C18" s="3">
        <f t="shared" si="0"/>
        <v>78.4</v>
      </c>
      <c r="D18"/>
      <c r="E18" s="39" t="s">
        <v>58</v>
      </c>
      <c r="F18" s="39">
        <v>97</v>
      </c>
      <c r="G18" s="39" t="s">
        <v>58</v>
      </c>
      <c r="H18" s="39">
        <v>11</v>
      </c>
      <c r="I18" s="39" t="s">
        <v>58</v>
      </c>
      <c r="J18" s="39">
        <v>33.6</v>
      </c>
    </row>
    <row r="19" spans="1:10" ht="14.25">
      <c r="A19" s="7">
        <v>92</v>
      </c>
      <c r="B19" s="7">
        <v>88</v>
      </c>
      <c r="C19" s="3">
        <f t="shared" si="0"/>
        <v>89.6</v>
      </c>
      <c r="D19"/>
      <c r="E19" s="39" t="s">
        <v>59</v>
      </c>
      <c r="F19" s="39">
        <v>31.93894686007371</v>
      </c>
      <c r="G19" s="39" t="s">
        <v>59</v>
      </c>
      <c r="H19" s="39">
        <v>30.038485518496067</v>
      </c>
      <c r="I19" s="39" t="s">
        <v>59</v>
      </c>
      <c r="J19" s="39">
        <v>23.558429315995074</v>
      </c>
    </row>
    <row r="20" spans="1:10" ht="14.25">
      <c r="A20" s="7">
        <v>97</v>
      </c>
      <c r="B20" s="7">
        <v>90</v>
      </c>
      <c r="C20" s="3">
        <f t="shared" si="0"/>
        <v>92.80000000000001</v>
      </c>
      <c r="D20"/>
      <c r="E20" s="39" t="s">
        <v>60</v>
      </c>
      <c r="F20" s="39">
        <v>1020.0963265306123</v>
      </c>
      <c r="G20" s="39" t="s">
        <v>60</v>
      </c>
      <c r="H20" s="39">
        <v>902.310612244898</v>
      </c>
      <c r="I20" s="39" t="s">
        <v>60</v>
      </c>
      <c r="J20" s="39">
        <v>554.999591836736</v>
      </c>
    </row>
    <row r="21" spans="1:10" ht="14.25">
      <c r="A21" s="7">
        <v>4</v>
      </c>
      <c r="B21" s="7">
        <v>46</v>
      </c>
      <c r="C21" s="3">
        <f t="shared" si="0"/>
        <v>29.2</v>
      </c>
      <c r="D21"/>
      <c r="E21" s="39" t="s">
        <v>61</v>
      </c>
      <c r="F21" s="39">
        <v>-1.2371859222869275</v>
      </c>
      <c r="G21" s="39" t="s">
        <v>61</v>
      </c>
      <c r="H21" s="39">
        <v>-1.1431281077886437</v>
      </c>
      <c r="I21" s="39" t="s">
        <v>61</v>
      </c>
      <c r="J21" s="39">
        <v>-0.921385730986767</v>
      </c>
    </row>
    <row r="22" spans="1:10" ht="14.25">
      <c r="A22" s="7">
        <v>6</v>
      </c>
      <c r="B22" s="7">
        <v>52</v>
      </c>
      <c r="C22" s="3">
        <f t="shared" si="0"/>
        <v>33.6</v>
      </c>
      <c r="D22"/>
      <c r="E22" s="39" t="s">
        <v>62</v>
      </c>
      <c r="F22" s="39">
        <v>-0.31490201785565347</v>
      </c>
      <c r="G22" s="39" t="s">
        <v>62</v>
      </c>
      <c r="H22" s="39">
        <v>-0.24417312864634294</v>
      </c>
      <c r="I22" s="39" t="s">
        <v>62</v>
      </c>
      <c r="J22" s="39">
        <v>-0.057475294169320276</v>
      </c>
    </row>
    <row r="23" spans="1:10" ht="14.25">
      <c r="A23" s="7">
        <v>81</v>
      </c>
      <c r="B23" s="7">
        <v>70</v>
      </c>
      <c r="C23" s="3">
        <f t="shared" si="0"/>
        <v>74.4</v>
      </c>
      <c r="D23"/>
      <c r="E23" s="39" t="s">
        <v>63</v>
      </c>
      <c r="F23" s="39">
        <v>99</v>
      </c>
      <c r="G23" s="39" t="s">
        <v>63</v>
      </c>
      <c r="H23" s="39">
        <v>98</v>
      </c>
      <c r="I23" s="39" t="s">
        <v>63</v>
      </c>
      <c r="J23" s="39">
        <v>88.8</v>
      </c>
    </row>
    <row r="24" spans="1:10" ht="14.25">
      <c r="A24" s="7">
        <v>24</v>
      </c>
      <c r="B24" s="7">
        <v>90</v>
      </c>
      <c r="C24" s="3">
        <f t="shared" si="0"/>
        <v>63.6</v>
      </c>
      <c r="D24"/>
      <c r="E24" s="39" t="s">
        <v>64</v>
      </c>
      <c r="F24" s="39">
        <v>0</v>
      </c>
      <c r="G24" s="39" t="s">
        <v>64</v>
      </c>
      <c r="H24" s="39">
        <v>0</v>
      </c>
      <c r="I24" s="39" t="s">
        <v>64</v>
      </c>
      <c r="J24" s="39">
        <v>9.2</v>
      </c>
    </row>
    <row r="25" spans="1:10" ht="14.25">
      <c r="A25" s="7">
        <v>37</v>
      </c>
      <c r="B25" s="7">
        <v>6</v>
      </c>
      <c r="C25" s="3">
        <f t="shared" si="0"/>
        <v>18.4</v>
      </c>
      <c r="D25"/>
      <c r="E25" s="39" t="s">
        <v>65</v>
      </c>
      <c r="F25" s="39">
        <v>99</v>
      </c>
      <c r="G25" s="39" t="s">
        <v>65</v>
      </c>
      <c r="H25" s="39">
        <v>98</v>
      </c>
      <c r="I25" s="39" t="s">
        <v>65</v>
      </c>
      <c r="J25" s="39">
        <v>98</v>
      </c>
    </row>
    <row r="26" spans="1:10" ht="14.25">
      <c r="A26" s="7">
        <v>96</v>
      </c>
      <c r="B26" s="7">
        <v>88</v>
      </c>
      <c r="C26" s="3">
        <f t="shared" si="0"/>
        <v>91.2</v>
      </c>
      <c r="D26"/>
      <c r="E26" s="39" t="s">
        <v>66</v>
      </c>
      <c r="F26" s="39">
        <v>2892</v>
      </c>
      <c r="G26" s="39" t="s">
        <v>66</v>
      </c>
      <c r="H26" s="39">
        <v>2717</v>
      </c>
      <c r="I26" s="39" t="s">
        <v>66</v>
      </c>
      <c r="J26" s="39">
        <v>2787</v>
      </c>
    </row>
    <row r="27" spans="1:10" ht="15" thickBot="1">
      <c r="A27" s="7">
        <v>70</v>
      </c>
      <c r="B27" s="7">
        <v>44</v>
      </c>
      <c r="C27" s="3">
        <f t="shared" si="0"/>
        <v>54.4</v>
      </c>
      <c r="D27"/>
      <c r="E27" s="40" t="s">
        <v>67</v>
      </c>
      <c r="F27" s="40">
        <v>50</v>
      </c>
      <c r="G27" s="40" t="s">
        <v>67</v>
      </c>
      <c r="H27" s="40">
        <v>50</v>
      </c>
      <c r="I27" s="40" t="s">
        <v>67</v>
      </c>
      <c r="J27" s="40">
        <v>50</v>
      </c>
    </row>
    <row r="28" spans="1:4" ht="12.75">
      <c r="A28" s="7">
        <v>52</v>
      </c>
      <c r="B28" s="7">
        <v>11</v>
      </c>
      <c r="C28" s="3">
        <f t="shared" si="0"/>
        <v>27.4</v>
      </c>
      <c r="D28"/>
    </row>
    <row r="29" spans="1:4" ht="12.75">
      <c r="A29" s="7">
        <v>46</v>
      </c>
      <c r="B29" s="7">
        <v>2</v>
      </c>
      <c r="C29" s="3">
        <f t="shared" si="0"/>
        <v>19.6</v>
      </c>
      <c r="D29"/>
    </row>
    <row r="30" spans="1:5" ht="12.75">
      <c r="A30" s="7">
        <v>93</v>
      </c>
      <c r="B30" s="7">
        <v>63</v>
      </c>
      <c r="C30" s="3">
        <f t="shared" si="0"/>
        <v>75</v>
      </c>
      <c r="D30"/>
      <c r="E30" s="5" t="s">
        <v>68</v>
      </c>
    </row>
    <row r="31" spans="1:4" ht="12.75">
      <c r="A31" s="7">
        <v>7</v>
      </c>
      <c r="B31" s="7">
        <v>83</v>
      </c>
      <c r="C31" s="3">
        <f t="shared" si="0"/>
        <v>52.599999999999994</v>
      </c>
      <c r="D31"/>
    </row>
    <row r="32" spans="1:10" ht="12.75">
      <c r="A32" s="7">
        <v>66</v>
      </c>
      <c r="B32" s="7">
        <v>46</v>
      </c>
      <c r="C32" s="3">
        <f t="shared" si="0"/>
        <v>54</v>
      </c>
      <c r="D32"/>
      <c r="E32" s="5" t="s">
        <v>69</v>
      </c>
      <c r="H32" s="47"/>
      <c r="I32" s="45" t="s">
        <v>273</v>
      </c>
      <c r="J32" s="47"/>
    </row>
    <row r="33" spans="1:4" ht="12.75">
      <c r="A33" s="7">
        <v>94</v>
      </c>
      <c r="B33" s="7">
        <v>11</v>
      </c>
      <c r="C33" s="3">
        <f t="shared" si="0"/>
        <v>44.2</v>
      </c>
      <c r="D33"/>
    </row>
    <row r="34" spans="1:5" ht="12.75">
      <c r="A34" s="7">
        <v>71</v>
      </c>
      <c r="B34" s="7">
        <v>50</v>
      </c>
      <c r="C34" s="3">
        <f t="shared" si="0"/>
        <v>58.400000000000006</v>
      </c>
      <c r="D34"/>
      <c r="E34" s="5" t="s">
        <v>77</v>
      </c>
    </row>
    <row r="35" spans="1:4" ht="12.75">
      <c r="A35" s="7">
        <v>85</v>
      </c>
      <c r="B35" s="7">
        <v>91</v>
      </c>
      <c r="C35" s="3">
        <f t="shared" si="0"/>
        <v>88.6</v>
      </c>
      <c r="D35"/>
    </row>
    <row r="36" spans="1:5" ht="12.75">
      <c r="A36" s="7">
        <v>95</v>
      </c>
      <c r="B36" s="7">
        <v>91</v>
      </c>
      <c r="C36" s="3">
        <f t="shared" si="0"/>
        <v>92.6</v>
      </c>
      <c r="D36"/>
      <c r="E36" s="5" t="s">
        <v>78</v>
      </c>
    </row>
    <row r="37" spans="1:4" ht="12.75">
      <c r="A37" s="7">
        <v>0</v>
      </c>
      <c r="B37" s="7">
        <v>56</v>
      </c>
      <c r="C37" s="3">
        <f t="shared" si="0"/>
        <v>33.6</v>
      </c>
      <c r="D37"/>
    </row>
    <row r="38" spans="1:4" ht="12.75">
      <c r="A38" s="7">
        <v>82</v>
      </c>
      <c r="B38" s="7">
        <v>57</v>
      </c>
      <c r="C38" s="3">
        <f t="shared" si="0"/>
        <v>67</v>
      </c>
      <c r="D38"/>
    </row>
    <row r="39" spans="1:4" ht="12.75">
      <c r="A39" s="7">
        <v>12</v>
      </c>
      <c r="B39" s="7">
        <v>95</v>
      </c>
      <c r="C39" s="3">
        <f t="shared" si="0"/>
        <v>61.8</v>
      </c>
      <c r="D39"/>
    </row>
    <row r="40" spans="1:4" ht="12.75">
      <c r="A40" s="7">
        <v>97</v>
      </c>
      <c r="B40" s="7">
        <v>55</v>
      </c>
      <c r="C40" s="3">
        <f t="shared" si="0"/>
        <v>71.80000000000001</v>
      </c>
      <c r="D40"/>
    </row>
    <row r="41" spans="1:4" ht="12.75">
      <c r="A41" s="7">
        <v>11</v>
      </c>
      <c r="B41" s="7">
        <v>16</v>
      </c>
      <c r="C41" s="3">
        <f t="shared" si="0"/>
        <v>14</v>
      </c>
      <c r="D41"/>
    </row>
    <row r="42" spans="1:4" ht="12.75">
      <c r="A42" s="7">
        <v>82</v>
      </c>
      <c r="B42" s="7">
        <v>53</v>
      </c>
      <c r="C42" s="3">
        <f t="shared" si="0"/>
        <v>64.6</v>
      </c>
      <c r="D42"/>
    </row>
    <row r="43" spans="1:4" ht="12.75">
      <c r="A43" s="7">
        <v>29</v>
      </c>
      <c r="B43" s="7">
        <v>19</v>
      </c>
      <c r="C43" s="3">
        <f t="shared" si="0"/>
        <v>23</v>
      </c>
      <c r="D43"/>
    </row>
    <row r="44" spans="1:4" ht="12.75">
      <c r="A44" s="7">
        <v>3</v>
      </c>
      <c r="B44" s="7">
        <v>98</v>
      </c>
      <c r="C44" s="3">
        <f t="shared" si="0"/>
        <v>60</v>
      </c>
      <c r="D44"/>
    </row>
    <row r="45" spans="1:4" ht="12.75">
      <c r="A45" s="7">
        <v>91</v>
      </c>
      <c r="B45" s="7">
        <v>90</v>
      </c>
      <c r="C45" s="3">
        <f t="shared" si="0"/>
        <v>90.4</v>
      </c>
      <c r="D45"/>
    </row>
    <row r="46" spans="1:4" ht="12.75">
      <c r="A46" s="7">
        <v>34</v>
      </c>
      <c r="B46" s="7">
        <v>86</v>
      </c>
      <c r="C46" s="3">
        <f aca="true" t="shared" si="1" ref="C46:C63">W_1*A46+W_2*B46</f>
        <v>65.2</v>
      </c>
      <c r="D46"/>
    </row>
    <row r="47" spans="1:4" ht="12.75">
      <c r="A47" s="7">
        <v>15</v>
      </c>
      <c r="B47" s="7">
        <v>38</v>
      </c>
      <c r="C47" s="3">
        <f t="shared" si="1"/>
        <v>28.8</v>
      </c>
      <c r="D47"/>
    </row>
    <row r="48" spans="1:4" ht="12.75">
      <c r="A48" s="7">
        <v>54</v>
      </c>
      <c r="B48" s="7">
        <v>34</v>
      </c>
      <c r="C48" s="3">
        <f t="shared" si="1"/>
        <v>42</v>
      </c>
      <c r="D48"/>
    </row>
    <row r="49" spans="1:4" ht="12.75">
      <c r="A49" s="7">
        <v>39</v>
      </c>
      <c r="B49" s="7">
        <v>56</v>
      </c>
      <c r="C49" s="3">
        <f t="shared" si="1"/>
        <v>49.2</v>
      </c>
      <c r="D49"/>
    </row>
    <row r="50" spans="1:4" ht="12.75">
      <c r="A50" s="7">
        <v>96</v>
      </c>
      <c r="B50" s="7">
        <v>11</v>
      </c>
      <c r="C50" s="3">
        <f t="shared" si="1"/>
        <v>45.00000000000001</v>
      </c>
      <c r="D50"/>
    </row>
    <row r="51" spans="1:4" ht="12.75">
      <c r="A51" s="7">
        <v>42</v>
      </c>
      <c r="B51" s="7">
        <v>51</v>
      </c>
      <c r="C51" s="3">
        <f t="shared" si="1"/>
        <v>47.4</v>
      </c>
      <c r="D51"/>
    </row>
    <row r="52" spans="1:4" ht="12.75">
      <c r="A52" s="7">
        <v>51</v>
      </c>
      <c r="B52" s="7">
        <v>27</v>
      </c>
      <c r="C52" s="3">
        <f t="shared" si="1"/>
        <v>36.6</v>
      </c>
      <c r="D52"/>
    </row>
    <row r="53" spans="1:4" ht="12.75">
      <c r="A53" s="7">
        <v>79</v>
      </c>
      <c r="B53" s="7">
        <v>76</v>
      </c>
      <c r="C53" s="3">
        <f t="shared" si="1"/>
        <v>77.2</v>
      </c>
      <c r="D53"/>
    </row>
    <row r="54" spans="1:4" ht="12.75">
      <c r="A54" s="7">
        <v>65</v>
      </c>
      <c r="B54" s="7">
        <v>91</v>
      </c>
      <c r="C54" s="3">
        <f t="shared" si="1"/>
        <v>80.6</v>
      </c>
      <c r="D54"/>
    </row>
    <row r="55" spans="1:4" ht="12.75">
      <c r="A55" s="7">
        <v>75</v>
      </c>
      <c r="B55" s="7">
        <v>80</v>
      </c>
      <c r="C55" s="3">
        <f t="shared" si="1"/>
        <v>78</v>
      </c>
      <c r="D55"/>
    </row>
    <row r="56" spans="1:4" ht="12.75">
      <c r="A56" s="7">
        <v>88</v>
      </c>
      <c r="B56" s="7">
        <v>22</v>
      </c>
      <c r="C56" s="3">
        <f t="shared" si="1"/>
        <v>48.400000000000006</v>
      </c>
      <c r="D56"/>
    </row>
    <row r="57" spans="1:4" ht="12.75">
      <c r="A57" s="7">
        <v>98</v>
      </c>
      <c r="B57" s="7">
        <v>98</v>
      </c>
      <c r="C57" s="3">
        <f t="shared" si="1"/>
        <v>98</v>
      </c>
      <c r="D57"/>
    </row>
    <row r="58" spans="1:4" ht="12.75">
      <c r="A58" s="7">
        <v>99</v>
      </c>
      <c r="B58" s="7">
        <v>48</v>
      </c>
      <c r="C58" s="3">
        <f t="shared" si="1"/>
        <v>68.4</v>
      </c>
      <c r="D58"/>
    </row>
    <row r="59" spans="1:4" ht="12.75">
      <c r="A59" s="7">
        <v>75</v>
      </c>
      <c r="B59" s="7">
        <v>8</v>
      </c>
      <c r="C59" s="3">
        <f t="shared" si="1"/>
        <v>34.8</v>
      </c>
      <c r="D59"/>
    </row>
    <row r="60" spans="1:4" ht="12.75">
      <c r="A60" s="7">
        <v>23</v>
      </c>
      <c r="B60" s="7">
        <v>0</v>
      </c>
      <c r="C60" s="3">
        <f t="shared" si="1"/>
        <v>9.200000000000001</v>
      </c>
      <c r="D60"/>
    </row>
    <row r="61" spans="1:4" ht="12.75">
      <c r="A61" s="7">
        <v>26</v>
      </c>
      <c r="B61" s="7">
        <v>58</v>
      </c>
      <c r="C61" s="3">
        <f t="shared" si="1"/>
        <v>45.199999999999996</v>
      </c>
      <c r="D61"/>
    </row>
    <row r="62" spans="1:4" ht="12.75">
      <c r="A62" s="7">
        <v>42</v>
      </c>
      <c r="B62" s="7">
        <v>11</v>
      </c>
      <c r="C62" s="3">
        <f t="shared" si="1"/>
        <v>23.4</v>
      </c>
      <c r="D62"/>
    </row>
    <row r="63" spans="1:4" ht="12.75">
      <c r="A63" s="7">
        <v>81</v>
      </c>
      <c r="B63" s="7">
        <v>71</v>
      </c>
      <c r="C63" s="3">
        <f t="shared" si="1"/>
        <v>75</v>
      </c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</sheetData>
  <hyperlinks>
    <hyperlink ref="E30" location="STANDARD_ERROR" display="STANDARD_ERROR"/>
    <hyperlink ref="E32" location="SAMPLE_VARIANCE" display="SAMPLE_VARIANCE"/>
    <hyperlink ref="E34" location="SKEWNESS" display="SKEWNESS"/>
    <hyperlink ref="E36" location="KURTOSIS" display="KURTOSIS"/>
    <hyperlink ref="A1" location="CONTENTS" display="CONTENTS"/>
    <hyperlink ref="I32" location="RETURN_9" display="Return to The Excel data analysis Routine"/>
  </hyperlink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L18" sqref="L18"/>
    </sheetView>
  </sheetViews>
  <sheetFormatPr defaultColWidth="9.140625" defaultRowHeight="12.75"/>
  <cols>
    <col min="1" max="1" width="13.00390625" style="0" customWidth="1"/>
    <col min="9" max="9" width="11.140625" style="0" customWidth="1"/>
    <col min="12" max="12" width="38.8515625" style="0" customWidth="1"/>
  </cols>
  <sheetData>
    <row r="1" ht="12.75">
      <c r="A1" s="14" t="s">
        <v>102</v>
      </c>
    </row>
    <row r="3" spans="1:12" ht="15">
      <c r="A3" s="30" t="s">
        <v>10</v>
      </c>
      <c r="B3" s="30"/>
      <c r="C3" s="30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30" t="s">
        <v>220</v>
      </c>
      <c r="B4" s="30"/>
      <c r="C4" s="30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30" t="s">
        <v>11</v>
      </c>
      <c r="B5" s="30"/>
      <c r="C5" s="30"/>
      <c r="D5" s="16"/>
      <c r="E5" s="16"/>
      <c r="F5" s="16"/>
      <c r="G5" s="16"/>
      <c r="H5" s="16"/>
      <c r="I5" s="16"/>
      <c r="J5" s="16"/>
      <c r="K5" s="16"/>
      <c r="L5" s="16"/>
    </row>
    <row r="6" spans="1:12" ht="12.75">
      <c r="A6" s="30" t="s">
        <v>222</v>
      </c>
      <c r="B6" s="30"/>
      <c r="C6" s="30"/>
      <c r="D6" s="16"/>
      <c r="E6" s="16"/>
      <c r="F6" s="16"/>
      <c r="G6" s="16"/>
      <c r="H6" s="16"/>
      <c r="I6" s="16"/>
      <c r="J6" s="16"/>
      <c r="K6" s="16"/>
      <c r="L6" s="45" t="s">
        <v>270</v>
      </c>
    </row>
    <row r="7" spans="1:12" ht="15">
      <c r="A7" s="30" t="s">
        <v>221</v>
      </c>
      <c r="B7" s="30"/>
      <c r="C7" s="30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30"/>
      <c r="B8" s="30"/>
      <c r="C8" s="30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30" t="s">
        <v>12</v>
      </c>
      <c r="B9" s="30"/>
      <c r="C9" s="30"/>
      <c r="D9" s="16"/>
      <c r="E9" s="16"/>
      <c r="F9" s="16"/>
      <c r="G9" s="16"/>
      <c r="H9" s="16"/>
      <c r="I9" s="16"/>
      <c r="J9" s="16"/>
      <c r="K9" s="16"/>
      <c r="L9" s="16"/>
    </row>
    <row r="10" spans="1:12" ht="12.75">
      <c r="A10" s="30" t="s">
        <v>223</v>
      </c>
      <c r="B10" s="30"/>
      <c r="C10" s="30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.75">
      <c r="A11" s="30" t="s">
        <v>13</v>
      </c>
      <c r="B11" s="30"/>
      <c r="C11" s="30"/>
      <c r="D11" s="16"/>
      <c r="E11" s="16"/>
      <c r="F11" s="16"/>
      <c r="G11" s="16"/>
      <c r="H11" s="16"/>
      <c r="I11" s="16"/>
      <c r="J11" s="16"/>
      <c r="K11" s="16"/>
      <c r="L11" s="45" t="s">
        <v>271</v>
      </c>
    </row>
    <row r="12" spans="1:12" ht="12.75">
      <c r="A12" s="30"/>
      <c r="B12" s="30"/>
      <c r="C12" s="30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.75">
      <c r="A13" s="30" t="s">
        <v>14</v>
      </c>
      <c r="B13" s="30"/>
      <c r="C13" s="30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.75">
      <c r="A14" s="30" t="s">
        <v>15</v>
      </c>
      <c r="B14" s="30"/>
      <c r="C14" s="30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2.75">
      <c r="A15" s="30" t="s">
        <v>224</v>
      </c>
      <c r="B15" s="30"/>
      <c r="C15" s="30"/>
      <c r="D15" s="16"/>
      <c r="E15" s="16"/>
      <c r="F15" s="16"/>
      <c r="G15" s="16"/>
      <c r="H15" s="16"/>
      <c r="I15" s="16"/>
      <c r="J15" s="16"/>
      <c r="K15" s="16"/>
      <c r="L15" s="45" t="s">
        <v>272</v>
      </c>
    </row>
    <row r="16" spans="1:12" ht="12.75">
      <c r="A16" s="30"/>
      <c r="B16" s="30"/>
      <c r="C16" s="30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2.75">
      <c r="A17" s="30" t="s">
        <v>16</v>
      </c>
      <c r="B17" s="30"/>
      <c r="C17" s="30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>
      <c r="A18" s="30" t="s">
        <v>225</v>
      </c>
      <c r="B18" s="30"/>
      <c r="C18" s="30"/>
      <c r="D18" s="16"/>
      <c r="E18" s="16"/>
      <c r="F18" s="16"/>
      <c r="G18" s="16"/>
      <c r="H18" s="16"/>
      <c r="I18" s="16"/>
      <c r="J18" s="30">
        <f>Descriptive!F19/SQRT(Descriptive!F27)</f>
        <v>4.516849181742982</v>
      </c>
      <c r="K18" s="16"/>
      <c r="L18" s="45" t="s">
        <v>273</v>
      </c>
    </row>
    <row r="19" spans="1:13" ht="12.75">
      <c r="A19" s="30"/>
      <c r="B19" s="30"/>
      <c r="C19" s="30"/>
      <c r="D19" s="16"/>
      <c r="E19" s="16"/>
      <c r="F19" s="16"/>
      <c r="G19" s="16"/>
      <c r="H19" s="16"/>
      <c r="I19" s="16"/>
      <c r="J19" s="16"/>
      <c r="K19" s="16"/>
      <c r="L19" s="16"/>
      <c r="M19" s="58"/>
    </row>
    <row r="20" spans="1:12" ht="12.75">
      <c r="A20" s="30" t="s">
        <v>226</v>
      </c>
      <c r="B20" s="30"/>
      <c r="C20" s="30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2.75">
      <c r="A21" s="30" t="s">
        <v>17</v>
      </c>
      <c r="B21" s="30"/>
      <c r="C21" s="30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2.75">
      <c r="A22" s="30" t="s">
        <v>227</v>
      </c>
      <c r="B22" s="30"/>
      <c r="C22" s="30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2.75">
      <c r="A23" s="30" t="s">
        <v>228</v>
      </c>
      <c r="B23" s="30"/>
      <c r="C23" s="30"/>
      <c r="D23" s="16"/>
      <c r="E23" s="16"/>
      <c r="F23" s="30">
        <f>VAR(Sheet6!A15:A64)</f>
        <v>1020.0963265306123</v>
      </c>
      <c r="G23" s="31" t="s">
        <v>101</v>
      </c>
      <c r="H23" s="30" t="s">
        <v>229</v>
      </c>
      <c r="I23" s="30"/>
      <c r="J23" s="30"/>
      <c r="K23" s="30"/>
      <c r="L23" s="30"/>
    </row>
    <row r="24" spans="1:12" ht="12.75">
      <c r="A24" s="30" t="s">
        <v>230</v>
      </c>
      <c r="B24" s="30"/>
      <c r="C24" s="30"/>
      <c r="D24" s="16"/>
      <c r="E24" s="16"/>
      <c r="F24" s="30">
        <f>STDEV(Sheet6!A15:A64)</f>
        <v>31.93894686007371</v>
      </c>
      <c r="G24" s="31" t="s">
        <v>101</v>
      </c>
      <c r="H24" s="16"/>
      <c r="I24" s="16"/>
      <c r="J24" s="16"/>
      <c r="K24" s="16"/>
      <c r="L24" s="45" t="s">
        <v>273</v>
      </c>
    </row>
    <row r="25" spans="1:12" ht="12.75">
      <c r="A25" s="30"/>
      <c r="B25" s="30"/>
      <c r="C25" s="30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30" t="s">
        <v>259</v>
      </c>
      <c r="B26" s="30"/>
      <c r="C26" s="30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30" t="s">
        <v>231</v>
      </c>
      <c r="B27" s="30"/>
      <c r="C27" s="30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30" t="s">
        <v>18</v>
      </c>
      <c r="B28" s="30"/>
      <c r="C28" s="30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30" t="s">
        <v>232</v>
      </c>
      <c r="B29" s="30"/>
      <c r="C29" s="30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30" t="s">
        <v>233</v>
      </c>
      <c r="B30" s="30"/>
      <c r="C30" s="30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30" t="s">
        <v>19</v>
      </c>
      <c r="B31" s="30"/>
      <c r="C31" s="30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2.75">
      <c r="A32" s="30" t="s">
        <v>234</v>
      </c>
      <c r="B32" s="30"/>
      <c r="C32" s="30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30" t="s">
        <v>20</v>
      </c>
      <c r="B33" s="30"/>
      <c r="C33" s="30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30" t="s">
        <v>235</v>
      </c>
      <c r="B34" s="30"/>
      <c r="C34" s="30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0"/>
      <c r="B35" s="30"/>
      <c r="C35" s="30"/>
      <c r="D35" s="16"/>
      <c r="E35" s="16"/>
      <c r="F35" s="16"/>
      <c r="G35" s="16"/>
      <c r="H35" s="16"/>
      <c r="I35" s="16"/>
      <c r="J35" s="16"/>
      <c r="K35" s="16"/>
      <c r="L35" s="45" t="s">
        <v>273</v>
      </c>
    </row>
    <row r="36" spans="1:12" ht="12.75">
      <c r="A36" s="30"/>
      <c r="B36" s="30"/>
      <c r="C36" s="30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30" t="s">
        <v>22</v>
      </c>
      <c r="B37" s="30"/>
      <c r="C37" s="30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2.75">
      <c r="A38" s="30" t="s">
        <v>23</v>
      </c>
      <c r="B38" s="30"/>
      <c r="C38" s="30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2.75">
      <c r="A39" s="30" t="s">
        <v>236</v>
      </c>
      <c r="B39" s="30"/>
      <c r="C39" s="30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>
      <c r="A40" s="30" t="s">
        <v>24</v>
      </c>
      <c r="B40" s="30"/>
      <c r="C40" s="30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30" t="s">
        <v>25</v>
      </c>
      <c r="B41" s="30"/>
      <c r="C41" s="30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30" t="s">
        <v>21</v>
      </c>
      <c r="B42" s="30"/>
      <c r="C42" s="30"/>
      <c r="D42" s="16"/>
      <c r="E42" s="16"/>
      <c r="F42" s="16"/>
      <c r="G42" s="16"/>
      <c r="H42" s="16"/>
      <c r="I42" s="16"/>
      <c r="J42" s="16"/>
      <c r="K42" s="16"/>
      <c r="L42" s="45" t="s">
        <v>273</v>
      </c>
    </row>
  </sheetData>
  <hyperlinks>
    <hyperlink ref="L6" location="RETURN_1" display="Return to Central tendency"/>
    <hyperlink ref="L11" location="RETURN_2" display="Return to Dispersion"/>
    <hyperlink ref="L15" location="Sheet5!A1" display="Return to Frequency distributions"/>
    <hyperlink ref="L18" location="Sheet6!A1" display="Return to The Excel data analysis Routine"/>
    <hyperlink ref="L24" location="Sheet6!A1" display="Return to The Excel data analysis Routine"/>
    <hyperlink ref="L35" location="RETURN_6" display="Return to The Excel data analysis Routine"/>
    <hyperlink ref="L42" location="RETURN_7" display="Return to The Excel data analysis Routine"/>
    <hyperlink ref="A1" location="CONTENTS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D3">
      <selection activeCell="N19" sqref="N19"/>
    </sheetView>
  </sheetViews>
  <sheetFormatPr defaultColWidth="9.140625" defaultRowHeight="12.75"/>
  <cols>
    <col min="1" max="1" width="11.8515625" style="0" customWidth="1"/>
    <col min="3" max="3" width="11.8515625" style="0" customWidth="1"/>
  </cols>
  <sheetData>
    <row r="1" ht="12.75">
      <c r="C1" t="s">
        <v>28</v>
      </c>
    </row>
    <row r="2" ht="12.75">
      <c r="C2" t="s">
        <v>29</v>
      </c>
    </row>
    <row r="3" ht="12.75">
      <c r="C3" t="s">
        <v>30</v>
      </c>
    </row>
    <row r="4" ht="12.75">
      <c r="C4" t="s">
        <v>32</v>
      </c>
    </row>
    <row r="5" ht="12.75">
      <c r="C5" t="s">
        <v>31</v>
      </c>
    </row>
    <row r="6" ht="12.75">
      <c r="C6" t="s">
        <v>34</v>
      </c>
    </row>
    <row r="9" spans="10:14" ht="12.75">
      <c r="J9" t="s">
        <v>36</v>
      </c>
      <c r="K9">
        <f>AVERAGE(A14:A63)</f>
        <v>57.84</v>
      </c>
      <c r="L9">
        <f>IF(ISERROR(Sheet3!G7),10^9,Sheet3!G7)</f>
        <v>0</v>
      </c>
      <c r="M9">
        <f>IF(K9=L9,1,0)</f>
        <v>0</v>
      </c>
      <c r="N9" t="str">
        <f>IF(ISBLANK(Sheet3!G7),"",IF('Sheet1 (2)'!M9=1,"CORRECT","INCORRECT"))</f>
        <v/>
      </c>
    </row>
    <row r="10" spans="1:14" ht="12.75">
      <c r="A10">
        <v>35</v>
      </c>
      <c r="B10">
        <v>35</v>
      </c>
      <c r="C10">
        <v>40</v>
      </c>
      <c r="J10" t="s">
        <v>37</v>
      </c>
      <c r="K10">
        <f>AVERAGE(B14:B63)</f>
        <v>54.34</v>
      </c>
      <c r="L10">
        <f>IF(ISERROR(Sheet3!G8),10^9,Sheet3!G8)</f>
        <v>0</v>
      </c>
      <c r="M10">
        <f>IF(K10=L10,1,0)</f>
        <v>0</v>
      </c>
      <c r="N10" t="str">
        <f>IF(ISBLANK(Sheet3!G8),"",IF('Sheet1 (2)'!M10=1,"CORRECT","INCORRECT"))</f>
        <v/>
      </c>
    </row>
    <row r="11" spans="5:14" ht="12.75">
      <c r="E11" t="str">
        <f>IF(SUM(E14:E63)=50,"CORRECT PROCEED TO SHEET2",IF(ISBLANK(Sheet1!C14)+('Sheet1 (2)'!E14=1),"","INCORRECT TRY AGAIN"))</f>
        <v/>
      </c>
      <c r="H11" t="str">
        <f>IF(SUM(H14:H63)=50,"CORRECT PROCEED TO SHEET3",IF((ISBLANK(Sheet2!D16))+(H14=1),"","INCORRECT TRY AGAIN"))</f>
        <v/>
      </c>
      <c r="J11" t="s">
        <v>38</v>
      </c>
      <c r="K11">
        <f>AVERAGE(C14:C63)</f>
        <v>55.73999999999999</v>
      </c>
      <c r="L11">
        <f>IF(ISERROR(Sheet3!G9),10^9,Sheet3!G9)</f>
        <v>0</v>
      </c>
      <c r="M11">
        <f>IF(K11=L11,1,0)</f>
        <v>0</v>
      </c>
      <c r="N11" t="str">
        <f>IF(ISBLANK(Sheet3!G9),"",IF('Sheet1 (2)'!M11=1,"CORRECT","INCORRECT"))</f>
        <v/>
      </c>
    </row>
    <row r="12" spans="1:2" ht="12.75">
      <c r="A12" s="2">
        <v>0.4</v>
      </c>
      <c r="B12" s="2">
        <v>0.6</v>
      </c>
    </row>
    <row r="13" spans="1:3" ht="12.75">
      <c r="A13" t="s">
        <v>26</v>
      </c>
      <c r="B13" t="s">
        <v>27</v>
      </c>
      <c r="C13" t="s">
        <v>33</v>
      </c>
    </row>
    <row r="14" spans="1:14" ht="12.75">
      <c r="A14" s="1">
        <v>57</v>
      </c>
      <c r="B14" s="1">
        <v>38</v>
      </c>
      <c r="C14">
        <f aca="true" t="shared" si="0" ref="C14:C45">W_1*A14+W_2*B14</f>
        <v>45.6</v>
      </c>
      <c r="D14">
        <f>IF(ISERR(Sheet1!C14),10^9,Sheet1!C14)</f>
        <v>0</v>
      </c>
      <c r="E14">
        <f>IF(C14=D14,1,0)</f>
        <v>0</v>
      </c>
      <c r="F14" t="str">
        <f>IF((A14&gt;=$A$10)*(B14&gt;=$B$10)*(C14&gt;=$C$10),"PASS","FAIL")</f>
        <v>PASS</v>
      </c>
      <c r="G14">
        <f>IF(ISERR(Sheet2!D16),10^9,Sheet2!D16)</f>
        <v>0</v>
      </c>
      <c r="H14">
        <f>IF(F14=G14,1,0)</f>
        <v>0</v>
      </c>
      <c r="K14">
        <f>MEDIAN(A14:A63)</f>
        <v>61</v>
      </c>
      <c r="L14">
        <f>IF(ISERROR(Sheet3!G14),10^9,Sheet3!G14)</f>
        <v>0</v>
      </c>
      <c r="M14">
        <f>IF(K14=L14,1,0)</f>
        <v>0</v>
      </c>
      <c r="N14" t="str">
        <f>IF(ISBLANK(Sheet3!G14),"",IF('Sheet1 (2)'!M14=1,"CORRECT","INCORRECT"))</f>
        <v/>
      </c>
    </row>
    <row r="15" spans="1:14" ht="12.75">
      <c r="A15" s="1">
        <v>50</v>
      </c>
      <c r="B15" s="1">
        <v>34</v>
      </c>
      <c r="C15">
        <f t="shared" si="0"/>
        <v>40.4</v>
      </c>
      <c r="D15">
        <f>IF(ISERR(Sheet1!C15),10^9,Sheet1!C15)</f>
        <v>0</v>
      </c>
      <c r="E15">
        <f aca="true" t="shared" si="1" ref="E15:E63">IF(C15=D15,1,0)</f>
        <v>0</v>
      </c>
      <c r="F15" t="str">
        <f aca="true" t="shared" si="2" ref="F15:F63">IF((A15&gt;=$A$10)*(B15&gt;=$B$10)*(C15&gt;=$C$10),"PASS","FAIL")</f>
        <v>FAIL</v>
      </c>
      <c r="G15">
        <f>IF(ISERR(Sheet2!D17),10^9,Sheet2!D17)</f>
        <v>0</v>
      </c>
      <c r="H15">
        <f aca="true" t="shared" si="3" ref="H15:H63">IF(F15=G15,1,0)</f>
        <v>0</v>
      </c>
      <c r="K15">
        <f>MEDIAN(B14:B63)</f>
        <v>55.5</v>
      </c>
      <c r="L15">
        <f>IF(ISERROR(Sheet3!G15),10^9,Sheet3!G15)</f>
        <v>0</v>
      </c>
      <c r="M15">
        <f aca="true" t="shared" si="4" ref="M15:M26">IF(K15=L15,1,0)</f>
        <v>0</v>
      </c>
      <c r="N15" t="str">
        <f>IF(ISBLANK(Sheet3!G15),"",IF('Sheet1 (2)'!M15=1,"CORRECT","INCORRECT"))</f>
        <v/>
      </c>
    </row>
    <row r="16" spans="1:14" ht="12.75">
      <c r="A16" s="1">
        <v>36</v>
      </c>
      <c r="B16" s="1">
        <v>69</v>
      </c>
      <c r="C16">
        <f t="shared" si="0"/>
        <v>55.8</v>
      </c>
      <c r="D16">
        <f>IF(ISERR(Sheet1!C16),10^9,Sheet1!C16)</f>
        <v>0</v>
      </c>
      <c r="E16">
        <f t="shared" si="1"/>
        <v>0</v>
      </c>
      <c r="F16" t="str">
        <f t="shared" si="2"/>
        <v>PASS</v>
      </c>
      <c r="G16">
        <f>IF(ISERR(Sheet2!D18),10^9,Sheet2!D18)</f>
        <v>0</v>
      </c>
      <c r="H16">
        <f t="shared" si="3"/>
        <v>0</v>
      </c>
      <c r="K16">
        <f>MEDIAN(C14:C63)</f>
        <v>55.099999999999994</v>
      </c>
      <c r="L16">
        <f>IF(ISERROR(Sheet3!G16),10^9,Sheet3!G16)</f>
        <v>0</v>
      </c>
      <c r="M16">
        <f t="shared" si="4"/>
        <v>0</v>
      </c>
      <c r="N16" t="str">
        <f>IF(ISBLANK(Sheet3!G16),"",IF('Sheet1 (2)'!M16=1,"CORRECT","INCORRECT"))</f>
        <v/>
      </c>
    </row>
    <row r="17" spans="1:8" ht="12.75">
      <c r="A17" s="1">
        <v>47</v>
      </c>
      <c r="B17" s="1">
        <v>83</v>
      </c>
      <c r="C17">
        <f t="shared" si="0"/>
        <v>68.6</v>
      </c>
      <c r="D17">
        <f>IF(ISERR(Sheet1!C17),10^9,Sheet1!C17)</f>
        <v>0</v>
      </c>
      <c r="E17">
        <f t="shared" si="1"/>
        <v>0</v>
      </c>
      <c r="F17" t="str">
        <f t="shared" si="2"/>
        <v>PASS</v>
      </c>
      <c r="G17">
        <f>IF(ISERR(Sheet2!D19),10^9,Sheet2!D19)</f>
        <v>0</v>
      </c>
      <c r="H17">
        <f t="shared" si="3"/>
        <v>0</v>
      </c>
    </row>
    <row r="18" spans="1:14" ht="12.75">
      <c r="A18" s="1">
        <v>97</v>
      </c>
      <c r="B18" s="1">
        <v>66</v>
      </c>
      <c r="C18">
        <f t="shared" si="0"/>
        <v>78.4</v>
      </c>
      <c r="D18">
        <f>IF(ISERR(Sheet1!C18),10^9,Sheet1!C18)</f>
        <v>0</v>
      </c>
      <c r="E18">
        <f t="shared" si="1"/>
        <v>0</v>
      </c>
      <c r="F18" t="str">
        <f t="shared" si="2"/>
        <v>PASS</v>
      </c>
      <c r="G18">
        <f>IF(ISERR(Sheet2!D20),10^9,Sheet2!D20)</f>
        <v>0</v>
      </c>
      <c r="H18">
        <f t="shared" si="3"/>
        <v>0</v>
      </c>
      <c r="K18">
        <f>COUNTIF(F14:F63,"=pass")/COUNT(C14:C63)</f>
        <v>0.52</v>
      </c>
      <c r="L18">
        <f>IF(ISERR(Sheet3!G24),10^9,Sheet3!G24)</f>
        <v>0</v>
      </c>
      <c r="M18">
        <f t="shared" si="4"/>
        <v>0</v>
      </c>
      <c r="N18" t="str">
        <f>IF(ISBLANK(Sheet3!G24),"",IF('Sheet1 (2)'!M18=1,"CORRECT PROCEED TO SHEET4","INCORRECT"))</f>
        <v/>
      </c>
    </row>
    <row r="19" spans="1:8" ht="12.75">
      <c r="A19" s="1">
        <v>92</v>
      </c>
      <c r="B19" s="1">
        <v>88</v>
      </c>
      <c r="C19">
        <f t="shared" si="0"/>
        <v>89.6</v>
      </c>
      <c r="D19">
        <f>IF(ISERR(Sheet1!C19),10^9,Sheet1!C19)</f>
        <v>0</v>
      </c>
      <c r="E19">
        <f t="shared" si="1"/>
        <v>0</v>
      </c>
      <c r="F19" t="str">
        <f t="shared" si="2"/>
        <v>PASS</v>
      </c>
      <c r="G19">
        <f>IF(ISERR(Sheet2!D21),10^9,Sheet2!D21)</f>
        <v>0</v>
      </c>
      <c r="H19">
        <f t="shared" si="3"/>
        <v>0</v>
      </c>
    </row>
    <row r="20" spans="1:14" ht="12.75">
      <c r="A20" s="1">
        <v>97</v>
      </c>
      <c r="B20" s="1">
        <v>90</v>
      </c>
      <c r="C20">
        <f t="shared" si="0"/>
        <v>92.80000000000001</v>
      </c>
      <c r="D20">
        <f>IF(ISERR(Sheet1!C20),10^9,Sheet1!C20)</f>
        <v>0</v>
      </c>
      <c r="E20">
        <f t="shared" si="1"/>
        <v>0</v>
      </c>
      <c r="F20" t="str">
        <f t="shared" si="2"/>
        <v>PASS</v>
      </c>
      <c r="G20">
        <f>IF(ISERR(Sheet2!D22),10^9,Sheet2!D22)</f>
        <v>0</v>
      </c>
      <c r="H20">
        <f t="shared" si="3"/>
        <v>0</v>
      </c>
      <c r="K20">
        <f>VARP(A14:A63)</f>
        <v>999.6944</v>
      </c>
      <c r="L20">
        <f>IF(ISERR(Sheet4!G7),10^9,Sheet4!G7)</f>
        <v>999.6944</v>
      </c>
      <c r="M20">
        <f t="shared" si="4"/>
        <v>1</v>
      </c>
      <c r="N20" t="str">
        <f>IF(ISBLANK(Sheet4!G7),"",IF('Sheet1 (2)'!M20=1,"CORRECT","INCORRECT"))</f>
        <v>CORRECT</v>
      </c>
    </row>
    <row r="21" spans="1:14" ht="12.75">
      <c r="A21" s="1">
        <v>4</v>
      </c>
      <c r="B21" s="1">
        <v>46</v>
      </c>
      <c r="C21">
        <f t="shared" si="0"/>
        <v>29.2</v>
      </c>
      <c r="D21">
        <f>IF(ISERR(Sheet1!C21),10^9,Sheet1!C21)</f>
        <v>0</v>
      </c>
      <c r="E21">
        <f t="shared" si="1"/>
        <v>0</v>
      </c>
      <c r="F21" t="str">
        <f t="shared" si="2"/>
        <v>FAIL</v>
      </c>
      <c r="G21">
        <f>IF(ISERR(Sheet2!D23),10^9,Sheet2!D23)</f>
        <v>0</v>
      </c>
      <c r="H21">
        <f t="shared" si="3"/>
        <v>0</v>
      </c>
      <c r="K21">
        <f>VARP(B14:B63)</f>
        <v>884.2644</v>
      </c>
      <c r="L21">
        <f>IF(ISERR(Sheet4!G8),10^9,Sheet4!G8)</f>
        <v>884.2644</v>
      </c>
      <c r="M21">
        <f t="shared" si="4"/>
        <v>1</v>
      </c>
      <c r="N21" t="str">
        <f>IF(ISBLANK(Sheet4!G8),"",IF('Sheet1 (2)'!M21=1,"CORRECT","INCORRECT"))</f>
        <v>CORRECT</v>
      </c>
    </row>
    <row r="22" spans="1:14" ht="12.75">
      <c r="A22" s="1">
        <v>6</v>
      </c>
      <c r="B22" s="1">
        <v>52</v>
      </c>
      <c r="C22">
        <f t="shared" si="0"/>
        <v>33.6</v>
      </c>
      <c r="D22">
        <f>IF(ISERR(Sheet1!C22),10^9,Sheet1!C22)</f>
        <v>0</v>
      </c>
      <c r="E22">
        <f t="shared" si="1"/>
        <v>0</v>
      </c>
      <c r="F22" t="str">
        <f t="shared" si="2"/>
        <v>FAIL</v>
      </c>
      <c r="G22">
        <f>IF(ISERR(Sheet2!D24),10^9,Sheet2!D24)</f>
        <v>0</v>
      </c>
      <c r="H22">
        <f t="shared" si="3"/>
        <v>0</v>
      </c>
      <c r="K22">
        <f>VARP(C14:C63)</f>
        <v>543.8996000000011</v>
      </c>
      <c r="L22">
        <f>IF(ISERR(Sheet4!G9),10^9,Sheet4!G9)</f>
        <v>543.8996000000011</v>
      </c>
      <c r="M22">
        <f t="shared" si="4"/>
        <v>1</v>
      </c>
      <c r="N22" t="str">
        <f>IF(ISBLANK(Sheet4!G9),"",IF('Sheet1 (2)'!M22=1,"CORRECT","INCORRECT"))</f>
        <v>CORRECT</v>
      </c>
    </row>
    <row r="23" spans="1:8" ht="12.75">
      <c r="A23" s="1">
        <v>81</v>
      </c>
      <c r="B23" s="1">
        <v>70</v>
      </c>
      <c r="C23">
        <f t="shared" si="0"/>
        <v>74.4</v>
      </c>
      <c r="D23">
        <f>IF(ISERR(Sheet1!C23),10^9,Sheet1!C23)</f>
        <v>0</v>
      </c>
      <c r="E23">
        <f t="shared" si="1"/>
        <v>0</v>
      </c>
      <c r="F23" t="str">
        <f t="shared" si="2"/>
        <v>PASS</v>
      </c>
      <c r="G23">
        <f>IF(ISERR(Sheet2!D25),10^9,Sheet2!D25)</f>
        <v>0</v>
      </c>
      <c r="H23">
        <f t="shared" si="3"/>
        <v>0</v>
      </c>
    </row>
    <row r="24" spans="1:14" ht="12.75">
      <c r="A24" s="1">
        <v>24</v>
      </c>
      <c r="B24" s="1">
        <v>90</v>
      </c>
      <c r="C24">
        <f t="shared" si="0"/>
        <v>63.6</v>
      </c>
      <c r="D24">
        <f>IF(ISERR(Sheet1!C24),10^9,Sheet1!C24)</f>
        <v>0</v>
      </c>
      <c r="E24">
        <f t="shared" si="1"/>
        <v>0</v>
      </c>
      <c r="F24" t="str">
        <f t="shared" si="2"/>
        <v>FAIL</v>
      </c>
      <c r="G24">
        <f>IF(ISERR(Sheet2!D26),10^9,Sheet2!D26)</f>
        <v>0</v>
      </c>
      <c r="H24">
        <f t="shared" si="3"/>
        <v>0</v>
      </c>
      <c r="K24">
        <f>STDEVP(A14:A63)</f>
        <v>31.617944272200873</v>
      </c>
      <c r="L24">
        <f>IF(ISERR(Sheet4!G10),10^9,Sheet4!G10)</f>
        <v>31.617944272200873</v>
      </c>
      <c r="M24">
        <f t="shared" si="4"/>
        <v>1</v>
      </c>
      <c r="N24" t="str">
        <f>IF(ISBLANK(Sheet4!G10),"",IF('Sheet1 (2)'!M24=1,"CORRECT","INCORRECT"))</f>
        <v>CORRECT</v>
      </c>
    </row>
    <row r="25" spans="1:14" ht="12.75">
      <c r="A25" s="1">
        <v>37</v>
      </c>
      <c r="B25" s="1">
        <v>6</v>
      </c>
      <c r="C25">
        <f t="shared" si="0"/>
        <v>18.4</v>
      </c>
      <c r="D25">
        <f>IF(ISERR(Sheet1!C25),10^9,Sheet1!C25)</f>
        <v>0</v>
      </c>
      <c r="E25">
        <f t="shared" si="1"/>
        <v>0</v>
      </c>
      <c r="F25" t="str">
        <f t="shared" si="2"/>
        <v>FAIL</v>
      </c>
      <c r="G25">
        <f>IF(ISERR(Sheet2!D27),10^9,Sheet2!D27)</f>
        <v>0</v>
      </c>
      <c r="H25">
        <f t="shared" si="3"/>
        <v>0</v>
      </c>
      <c r="K25">
        <f>STDEVP(B14:B63)</f>
        <v>29.736583529383466</v>
      </c>
      <c r="L25">
        <f>IF(ISERR(Sheet4!G11),10^9,Sheet4!G11)</f>
        <v>29.736583529383466</v>
      </c>
      <c r="M25">
        <f t="shared" si="4"/>
        <v>1</v>
      </c>
      <c r="N25" t="str">
        <f>IF(ISBLANK(Sheet4!G11),"",IF('Sheet1 (2)'!M25=1,"CORRECT","INCORRECT"))</f>
        <v>CORRECT</v>
      </c>
    </row>
    <row r="26" spans="1:14" ht="12.75">
      <c r="A26" s="1">
        <v>96</v>
      </c>
      <c r="B26" s="1">
        <v>88</v>
      </c>
      <c r="C26">
        <f t="shared" si="0"/>
        <v>91.2</v>
      </c>
      <c r="D26">
        <f>IF(ISERR(Sheet1!C26),10^9,Sheet1!C26)</f>
        <v>0</v>
      </c>
      <c r="E26">
        <f t="shared" si="1"/>
        <v>0</v>
      </c>
      <c r="F26" t="str">
        <f t="shared" si="2"/>
        <v>PASS</v>
      </c>
      <c r="G26">
        <f>IF(ISERR(Sheet2!D28),10^9,Sheet2!D28)</f>
        <v>0</v>
      </c>
      <c r="H26">
        <f t="shared" si="3"/>
        <v>0</v>
      </c>
      <c r="K26">
        <f>STDEVP(C14:C63)</f>
        <v>23.3216551728217</v>
      </c>
      <c r="L26">
        <f>IF(ISERR(Sheet4!G12),10^9,Sheet4!G12)</f>
        <v>23.3216551728217</v>
      </c>
      <c r="M26">
        <f t="shared" si="4"/>
        <v>1</v>
      </c>
      <c r="N26" t="str">
        <f>IF(ISBLANK(Sheet4!G12),"",IF('Sheet1 (2)'!M26=1,"CORRECT","INCORRECT"))</f>
        <v>CORRECT</v>
      </c>
    </row>
    <row r="27" spans="1:8" ht="12.75">
      <c r="A27" s="1">
        <v>70</v>
      </c>
      <c r="B27" s="1">
        <v>44</v>
      </c>
      <c r="C27">
        <f t="shared" si="0"/>
        <v>54.4</v>
      </c>
      <c r="D27">
        <f>IF(ISERR(Sheet1!C27),10^9,Sheet1!C27)</f>
        <v>0</v>
      </c>
      <c r="E27">
        <f t="shared" si="1"/>
        <v>0</v>
      </c>
      <c r="F27" t="str">
        <f t="shared" si="2"/>
        <v>PASS</v>
      </c>
      <c r="G27">
        <f>IF(ISERR(Sheet2!D29),10^9,Sheet2!D29)</f>
        <v>0</v>
      </c>
      <c r="H27">
        <f t="shared" si="3"/>
        <v>0</v>
      </c>
    </row>
    <row r="28" spans="1:8" ht="12.75">
      <c r="A28" s="1">
        <v>52</v>
      </c>
      <c r="B28" s="1">
        <v>11</v>
      </c>
      <c r="C28">
        <f t="shared" si="0"/>
        <v>27.4</v>
      </c>
      <c r="D28">
        <f>IF(ISERR(Sheet1!C28),10^9,Sheet1!C28)</f>
        <v>0</v>
      </c>
      <c r="E28">
        <f t="shared" si="1"/>
        <v>0</v>
      </c>
      <c r="F28" t="str">
        <f t="shared" si="2"/>
        <v>FAIL</v>
      </c>
      <c r="G28">
        <f>IF(ISERR(Sheet2!D30),10^9,Sheet2!D30)</f>
        <v>0</v>
      </c>
      <c r="H28">
        <f t="shared" si="3"/>
        <v>0</v>
      </c>
    </row>
    <row r="29" spans="1:14" ht="12.75">
      <c r="A29" s="1">
        <v>46</v>
      </c>
      <c r="B29" s="1">
        <v>2</v>
      </c>
      <c r="C29">
        <f t="shared" si="0"/>
        <v>19.6</v>
      </c>
      <c r="D29">
        <f>IF(ISERR(Sheet1!C29),10^9,Sheet1!C29)</f>
        <v>0</v>
      </c>
      <c r="E29">
        <f t="shared" si="1"/>
        <v>0</v>
      </c>
      <c r="F29" t="str">
        <f t="shared" si="2"/>
        <v>FAIL</v>
      </c>
      <c r="G29">
        <f>IF(ISERR(Sheet2!D31),10^9,Sheet2!D31)</f>
        <v>0</v>
      </c>
      <c r="H29">
        <f t="shared" si="3"/>
        <v>0</v>
      </c>
      <c r="K29">
        <f>QUARTILE(A14:A63,1)</f>
        <v>34.5</v>
      </c>
      <c r="L29">
        <f>IF(ISERR(Sheet4!G24),10^9,Sheet4!G24)</f>
        <v>0</v>
      </c>
      <c r="M29">
        <f>IF(K29=L29,1,0)</f>
        <v>0</v>
      </c>
      <c r="N29" t="str">
        <f>IF(ISBLANK(Sheet4!G24),"",IF('Sheet1 (2)'!M29=1,"CORRECT","INCORRECT"))</f>
        <v/>
      </c>
    </row>
    <row r="30" spans="1:14" ht="12.75">
      <c r="A30" s="1">
        <v>93</v>
      </c>
      <c r="B30" s="1">
        <v>63</v>
      </c>
      <c r="C30">
        <f t="shared" si="0"/>
        <v>75</v>
      </c>
      <c r="D30">
        <f>IF(ISERR(Sheet1!C30),10^9,Sheet1!C30)</f>
        <v>0</v>
      </c>
      <c r="E30">
        <f t="shared" si="1"/>
        <v>0</v>
      </c>
      <c r="F30" t="str">
        <f t="shared" si="2"/>
        <v>PASS</v>
      </c>
      <c r="G30">
        <f>IF(ISERR(Sheet2!D32),10^9,Sheet2!D32)</f>
        <v>0</v>
      </c>
      <c r="H30">
        <f t="shared" si="3"/>
        <v>0</v>
      </c>
      <c r="K30">
        <f>QUARTILE($A$14:$A$63,2)</f>
        <v>61</v>
      </c>
      <c r="L30">
        <f>IF(ISERR(Sheet4!G25),10^9,Sheet4!G25)</f>
        <v>0</v>
      </c>
      <c r="M30">
        <f>IF(K30=L30,1,0)</f>
        <v>0</v>
      </c>
      <c r="N30" t="str">
        <f>IF(ISBLANK(Sheet4!G25),"",IF('Sheet1 (2)'!M30=1,"CORRECT","INCORRECT"))</f>
        <v/>
      </c>
    </row>
    <row r="31" spans="1:14" ht="12.75">
      <c r="A31" s="1">
        <v>7</v>
      </c>
      <c r="B31" s="1">
        <v>83</v>
      </c>
      <c r="C31">
        <f t="shared" si="0"/>
        <v>52.599999999999994</v>
      </c>
      <c r="D31">
        <f>IF(ISERR(Sheet1!C31),10^9,Sheet1!C31)</f>
        <v>0</v>
      </c>
      <c r="E31">
        <f t="shared" si="1"/>
        <v>0</v>
      </c>
      <c r="F31" t="str">
        <f t="shared" si="2"/>
        <v>FAIL</v>
      </c>
      <c r="G31">
        <f>IF(ISERR(Sheet2!D33),10^9,Sheet2!D33)</f>
        <v>0</v>
      </c>
      <c r="H31">
        <f t="shared" si="3"/>
        <v>0</v>
      </c>
      <c r="K31">
        <f>QUARTILE($A$14:$A$63,3)</f>
        <v>87.25</v>
      </c>
      <c r="L31">
        <f>IF(ISERR(Sheet4!G26),10^9,Sheet4!G26)</f>
        <v>0</v>
      </c>
      <c r="M31">
        <f>IF(K31=L31,1,0)</f>
        <v>0</v>
      </c>
      <c r="N31" t="str">
        <f>IF(ISBLANK(Sheet4!G26),"",IF('Sheet1 (2)'!M31=1,"CORRECT ","INCORRECT"))</f>
        <v/>
      </c>
    </row>
    <row r="32" spans="1:14" ht="12.75">
      <c r="A32" s="1">
        <v>66</v>
      </c>
      <c r="B32" s="1">
        <v>46</v>
      </c>
      <c r="C32">
        <f t="shared" si="0"/>
        <v>54</v>
      </c>
      <c r="D32">
        <f>IF(ISERR(Sheet1!C32),10^9,Sheet1!C32)</f>
        <v>0</v>
      </c>
      <c r="E32">
        <f t="shared" si="1"/>
        <v>0</v>
      </c>
      <c r="F32" t="str">
        <f t="shared" si="2"/>
        <v>PASS</v>
      </c>
      <c r="G32">
        <f>IF(ISERR(Sheet2!D34),10^9,Sheet2!D34)</f>
        <v>0</v>
      </c>
      <c r="H32">
        <f t="shared" si="3"/>
        <v>0</v>
      </c>
      <c r="K32">
        <f>K31-K29</f>
        <v>52.75</v>
      </c>
      <c r="L32">
        <f>IF(ISERR(Sheet4!G27),10^9,Sheet4!G27)</f>
        <v>0</v>
      </c>
      <c r="M32">
        <f>IF(K32=L32,1,0)</f>
        <v>0</v>
      </c>
      <c r="N32" t="str">
        <f>IF(ISBLANK(Sheet4!G27),"",IF('Sheet1 (2)'!M32=1,"CORRECT ","INCORRECT"))</f>
        <v/>
      </c>
    </row>
    <row r="33" spans="1:8" ht="12.75">
      <c r="A33" s="1">
        <v>94</v>
      </c>
      <c r="B33" s="1">
        <v>11</v>
      </c>
      <c r="C33">
        <f t="shared" si="0"/>
        <v>44.2</v>
      </c>
      <c r="D33">
        <f>IF(ISERR(Sheet1!C33),10^9,Sheet1!C33)</f>
        <v>0</v>
      </c>
      <c r="E33">
        <f t="shared" si="1"/>
        <v>0</v>
      </c>
      <c r="F33" t="str">
        <f t="shared" si="2"/>
        <v>FAIL</v>
      </c>
      <c r="G33">
        <f>IF(ISERR(Sheet2!D35),10^9,Sheet2!D35)</f>
        <v>0</v>
      </c>
      <c r="H33">
        <f t="shared" si="3"/>
        <v>0</v>
      </c>
    </row>
    <row r="34" spans="1:14" ht="12.75">
      <c r="A34" s="1">
        <v>71</v>
      </c>
      <c r="B34" s="1">
        <v>50</v>
      </c>
      <c r="C34">
        <f t="shared" si="0"/>
        <v>58.400000000000006</v>
      </c>
      <c r="D34">
        <f>IF(ISERR(Sheet1!C34),10^9,Sheet1!C34)</f>
        <v>0</v>
      </c>
      <c r="E34">
        <f t="shared" si="1"/>
        <v>0</v>
      </c>
      <c r="F34" t="str">
        <f t="shared" si="2"/>
        <v>PASS</v>
      </c>
      <c r="G34">
        <f>IF(ISERR(Sheet2!D36),10^9,Sheet2!D36)</f>
        <v>0</v>
      </c>
      <c r="H34">
        <f t="shared" si="3"/>
        <v>0</v>
      </c>
      <c r="K34">
        <f>QUARTILE($B$14:$B$63,1)</f>
        <v>34</v>
      </c>
      <c r="L34">
        <f>IF(ISERR(Sheet4!G29),10^9,Sheet4!G29)</f>
        <v>0</v>
      </c>
      <c r="M34">
        <f>IF(K34=L34,1,0)</f>
        <v>0</v>
      </c>
      <c r="N34" t="str">
        <f>IF(ISBLANK(Sheet4!G29),"",IF('Sheet1 (2)'!M34=1,"CORRECT ","INCORRECT"))</f>
        <v/>
      </c>
    </row>
    <row r="35" spans="1:14" ht="12.75">
      <c r="A35" s="1">
        <v>85</v>
      </c>
      <c r="B35" s="1">
        <v>91</v>
      </c>
      <c r="C35">
        <f t="shared" si="0"/>
        <v>88.6</v>
      </c>
      <c r="D35">
        <f>IF(ISERR(Sheet1!C35),10^9,Sheet1!C35)</f>
        <v>0</v>
      </c>
      <c r="E35">
        <f t="shared" si="1"/>
        <v>0</v>
      </c>
      <c r="F35" t="str">
        <f t="shared" si="2"/>
        <v>PASS</v>
      </c>
      <c r="G35">
        <f>IF(ISERR(Sheet2!D37),10^9,Sheet2!D37)</f>
        <v>0</v>
      </c>
      <c r="H35">
        <f t="shared" si="3"/>
        <v>0</v>
      </c>
      <c r="K35">
        <f>QUARTILE($B$14:$B$63,2)</f>
        <v>55.5</v>
      </c>
      <c r="L35">
        <f>IF(ISERR(Sheet4!G30),10^9,Sheet4!G30)</f>
        <v>0</v>
      </c>
      <c r="M35">
        <f>IF(K35=L35,1,0)</f>
        <v>0</v>
      </c>
      <c r="N35" t="str">
        <f>IF(ISBLANK(Sheet4!G30),"",IF('Sheet1 (2)'!M35=1,"CORRECT ","INCORRECT"))</f>
        <v/>
      </c>
    </row>
    <row r="36" spans="1:14" ht="12.75">
      <c r="A36" s="1">
        <v>95</v>
      </c>
      <c r="B36" s="1">
        <v>91</v>
      </c>
      <c r="C36">
        <f t="shared" si="0"/>
        <v>92.6</v>
      </c>
      <c r="D36">
        <f>IF(ISERR(Sheet1!C36),10^9,Sheet1!C36)</f>
        <v>0</v>
      </c>
      <c r="E36">
        <f t="shared" si="1"/>
        <v>0</v>
      </c>
      <c r="F36" t="str">
        <f t="shared" si="2"/>
        <v>PASS</v>
      </c>
      <c r="G36">
        <f>IF(ISERR(Sheet2!D38),10^9,Sheet2!D38)</f>
        <v>0</v>
      </c>
      <c r="H36">
        <f t="shared" si="3"/>
        <v>0</v>
      </c>
      <c r="K36">
        <f>QUARTILE($B$14:$B$63,3)</f>
        <v>83</v>
      </c>
      <c r="L36">
        <f>IF(ISERR(Sheet4!G31),10^9,Sheet4!G31)</f>
        <v>0</v>
      </c>
      <c r="M36">
        <f>IF(K36=L36,1,0)</f>
        <v>0</v>
      </c>
      <c r="N36" t="str">
        <f>IF(ISBLANK(Sheet4!G31),"",IF('Sheet1 (2)'!M36=1,"CORRECT ","INCORRECT"))</f>
        <v/>
      </c>
    </row>
    <row r="37" spans="1:14" ht="12.75">
      <c r="A37" s="1">
        <v>0</v>
      </c>
      <c r="B37" s="1">
        <v>56</v>
      </c>
      <c r="C37">
        <f t="shared" si="0"/>
        <v>33.6</v>
      </c>
      <c r="D37">
        <f>IF(ISERR(Sheet1!C37),10^9,Sheet1!C37)</f>
        <v>0</v>
      </c>
      <c r="E37">
        <f t="shared" si="1"/>
        <v>0</v>
      </c>
      <c r="F37" t="str">
        <f t="shared" si="2"/>
        <v>FAIL</v>
      </c>
      <c r="G37">
        <f>IF(ISERR(Sheet2!D39),10^9,Sheet2!D39)</f>
        <v>0</v>
      </c>
      <c r="H37">
        <f t="shared" si="3"/>
        <v>0</v>
      </c>
      <c r="K37">
        <f>K36-K34</f>
        <v>49</v>
      </c>
      <c r="L37">
        <f>IF(ISERR(Sheet4!G32),10^9,Sheet4!G32)</f>
        <v>0</v>
      </c>
      <c r="M37">
        <f>IF(K37=L37,1,0)</f>
        <v>0</v>
      </c>
      <c r="N37" t="str">
        <f>IF(ISBLANK(Sheet4!G32),"",IF('Sheet1 (2)'!M37=1,"CORRECT ","INCORRECT"))</f>
        <v/>
      </c>
    </row>
    <row r="38" spans="1:8" ht="12.75">
      <c r="A38" s="1">
        <v>82</v>
      </c>
      <c r="B38" s="1">
        <v>57</v>
      </c>
      <c r="C38">
        <f t="shared" si="0"/>
        <v>67</v>
      </c>
      <c r="D38">
        <f>IF(ISERR(Sheet1!C38),10^9,Sheet1!C38)</f>
        <v>0</v>
      </c>
      <c r="E38">
        <f t="shared" si="1"/>
        <v>0</v>
      </c>
      <c r="F38" t="str">
        <f t="shared" si="2"/>
        <v>PASS</v>
      </c>
      <c r="G38">
        <f>IF(ISERR(Sheet2!D40),10^9,Sheet2!D40)</f>
        <v>0</v>
      </c>
      <c r="H38">
        <f t="shared" si="3"/>
        <v>0</v>
      </c>
    </row>
    <row r="39" spans="1:14" ht="12.75">
      <c r="A39" s="1">
        <v>12</v>
      </c>
      <c r="B39" s="1">
        <v>95</v>
      </c>
      <c r="C39">
        <f t="shared" si="0"/>
        <v>61.8</v>
      </c>
      <c r="D39">
        <f>IF(ISERR(Sheet1!C39),10^9,Sheet1!C39)</f>
        <v>0</v>
      </c>
      <c r="E39">
        <f t="shared" si="1"/>
        <v>0</v>
      </c>
      <c r="F39" t="str">
        <f t="shared" si="2"/>
        <v>FAIL</v>
      </c>
      <c r="G39">
        <f>IF(ISERR(Sheet2!D41),10^9,Sheet2!D41)</f>
        <v>0</v>
      </c>
      <c r="H39">
        <f t="shared" si="3"/>
        <v>0</v>
      </c>
      <c r="K39">
        <f>QUARTILE($C$14:$C$63,1)</f>
        <v>37.55</v>
      </c>
      <c r="L39">
        <f>IF(ISERR(Sheet4!G34),10^9,Sheet4!G34)</f>
        <v>0</v>
      </c>
      <c r="M39">
        <f>IF(K39=L39,1,0)</f>
        <v>0</v>
      </c>
      <c r="N39" t="str">
        <f>IF(ISBLANK(Sheet4!G34),"",IF('Sheet1 (2)'!M39=1,"CORRECT ","INCORRECT"))</f>
        <v/>
      </c>
    </row>
    <row r="40" spans="1:14" ht="12.75">
      <c r="A40" s="1">
        <v>97</v>
      </c>
      <c r="B40" s="1">
        <v>55</v>
      </c>
      <c r="C40">
        <f t="shared" si="0"/>
        <v>71.80000000000001</v>
      </c>
      <c r="D40">
        <f>IF(ISERR(Sheet1!C40),10^9,Sheet1!C40)</f>
        <v>0</v>
      </c>
      <c r="E40">
        <f t="shared" si="1"/>
        <v>0</v>
      </c>
      <c r="F40" t="str">
        <f t="shared" si="2"/>
        <v>PASS</v>
      </c>
      <c r="G40">
        <f>IF(ISERR(Sheet2!D42),10^9,Sheet2!D42)</f>
        <v>0</v>
      </c>
      <c r="H40">
        <f t="shared" si="3"/>
        <v>0</v>
      </c>
      <c r="K40">
        <f>QUARTILE($C$14:$C$63,2)</f>
        <v>55.099999999999994</v>
      </c>
      <c r="L40">
        <f>IF(ISERR(Sheet4!G35),10^9,Sheet4!G35)</f>
        <v>0</v>
      </c>
      <c r="M40">
        <f>IF(K40=L40,1,0)</f>
        <v>0</v>
      </c>
      <c r="N40" t="str">
        <f>IF(ISBLANK(Sheet4!G35),"",IF('Sheet1 (2)'!M40=1,"CORRECT ","INCORRECT"))</f>
        <v/>
      </c>
    </row>
    <row r="41" spans="1:14" ht="12.75">
      <c r="A41" s="1">
        <v>11</v>
      </c>
      <c r="B41" s="1">
        <v>16</v>
      </c>
      <c r="C41">
        <f t="shared" si="0"/>
        <v>14</v>
      </c>
      <c r="D41">
        <f>IF(ISERR(Sheet1!C41),10^9,Sheet1!C41)</f>
        <v>0</v>
      </c>
      <c r="E41">
        <f t="shared" si="1"/>
        <v>0</v>
      </c>
      <c r="F41" t="str">
        <f t="shared" si="2"/>
        <v>FAIL</v>
      </c>
      <c r="G41">
        <f>IF(ISERR(Sheet2!D43),10^9,Sheet2!D43)</f>
        <v>0</v>
      </c>
      <c r="H41">
        <f t="shared" si="3"/>
        <v>0</v>
      </c>
      <c r="K41">
        <f>QUARTILE($C$14:$C$63,3)</f>
        <v>74.85</v>
      </c>
      <c r="L41">
        <f>IF(ISERR(Sheet4!G36),10^9,Sheet4!G36)</f>
        <v>0</v>
      </c>
      <c r="M41">
        <f>IF(K41=L41,1,0)</f>
        <v>0</v>
      </c>
      <c r="N41" t="str">
        <f>IF(ISBLANK(Sheet4!G36),"",IF('Sheet1 (2)'!M41=1,"CORRECT ","INCORRECT"))</f>
        <v/>
      </c>
    </row>
    <row r="42" spans="1:14" ht="12.75">
      <c r="A42" s="1">
        <v>82</v>
      </c>
      <c r="B42" s="1">
        <v>53</v>
      </c>
      <c r="C42">
        <f t="shared" si="0"/>
        <v>64.6</v>
      </c>
      <c r="D42">
        <f>IF(ISERR(Sheet1!C42),10^9,Sheet1!C42)</f>
        <v>0</v>
      </c>
      <c r="E42">
        <f t="shared" si="1"/>
        <v>0</v>
      </c>
      <c r="F42" t="str">
        <f t="shared" si="2"/>
        <v>PASS</v>
      </c>
      <c r="G42">
        <f>IF(ISERR(Sheet2!D44),10^9,Sheet2!D44)</f>
        <v>0</v>
      </c>
      <c r="H42">
        <f t="shared" si="3"/>
        <v>0</v>
      </c>
      <c r="K42">
        <f>K41-K39</f>
        <v>37.3</v>
      </c>
      <c r="L42">
        <f>IF(ISERR(Sheet4!G37),10^9,Sheet4!G37)</f>
        <v>0</v>
      </c>
      <c r="M42">
        <f>IF(K42=L42,1,0)</f>
        <v>0</v>
      </c>
      <c r="N42" t="str">
        <f>IF(ISBLANK(Sheet4!G37),"",IF('Sheet1 (2)'!M42=1,"CORRECT PROCEED TO SHEET5","INCORRECT"))</f>
        <v/>
      </c>
    </row>
    <row r="43" spans="1:8" ht="12.75">
      <c r="A43" s="1">
        <v>29</v>
      </c>
      <c r="B43" s="1">
        <v>19</v>
      </c>
      <c r="C43">
        <f t="shared" si="0"/>
        <v>23</v>
      </c>
      <c r="D43">
        <f>IF(ISERR(Sheet1!C43),10^9,Sheet1!C43)</f>
        <v>0</v>
      </c>
      <c r="E43">
        <f t="shared" si="1"/>
        <v>0</v>
      </c>
      <c r="F43" t="str">
        <f t="shared" si="2"/>
        <v>FAIL</v>
      </c>
      <c r="G43">
        <f>IF(ISERR(Sheet2!D45),10^9,Sheet2!D45)</f>
        <v>0</v>
      </c>
      <c r="H43">
        <f t="shared" si="3"/>
        <v>0</v>
      </c>
    </row>
    <row r="44" spans="1:8" ht="12.75">
      <c r="A44" s="1">
        <v>3</v>
      </c>
      <c r="B44" s="1">
        <v>98</v>
      </c>
      <c r="C44">
        <f t="shared" si="0"/>
        <v>60</v>
      </c>
      <c r="D44">
        <f>IF(ISERR(Sheet1!C44),10^9,Sheet1!C44)</f>
        <v>0</v>
      </c>
      <c r="E44">
        <f t="shared" si="1"/>
        <v>0</v>
      </c>
      <c r="F44" t="str">
        <f t="shared" si="2"/>
        <v>FAIL</v>
      </c>
      <c r="G44">
        <f>IF(ISERR(Sheet2!D46),10^9,Sheet2!D46)</f>
        <v>0</v>
      </c>
      <c r="H44">
        <f t="shared" si="3"/>
        <v>0</v>
      </c>
    </row>
    <row r="45" spans="1:8" ht="12.75">
      <c r="A45" s="1">
        <v>91</v>
      </c>
      <c r="B45" s="1">
        <v>90</v>
      </c>
      <c r="C45">
        <f t="shared" si="0"/>
        <v>90.4</v>
      </c>
      <c r="D45">
        <f>IF(ISERR(Sheet1!C45),10^9,Sheet1!C45)</f>
        <v>0</v>
      </c>
      <c r="E45">
        <f t="shared" si="1"/>
        <v>0</v>
      </c>
      <c r="F45" t="str">
        <f t="shared" si="2"/>
        <v>PASS</v>
      </c>
      <c r="G45">
        <f>IF(ISERR(Sheet2!D47),10^9,Sheet2!D47)</f>
        <v>0</v>
      </c>
      <c r="H45">
        <f t="shared" si="3"/>
        <v>0</v>
      </c>
    </row>
    <row r="46" spans="1:8" ht="12.75">
      <c r="A46" s="1">
        <v>34</v>
      </c>
      <c r="B46" s="1">
        <v>86</v>
      </c>
      <c r="C46">
        <f aca="true" t="shared" si="5" ref="C46:C63">W_1*A46+W_2*B46</f>
        <v>65.2</v>
      </c>
      <c r="D46">
        <f>IF(ISERR(Sheet1!C46),10^9,Sheet1!C46)</f>
        <v>0</v>
      </c>
      <c r="E46">
        <f t="shared" si="1"/>
        <v>0</v>
      </c>
      <c r="F46" t="str">
        <f t="shared" si="2"/>
        <v>FAIL</v>
      </c>
      <c r="G46">
        <f>IF(ISERR(Sheet2!D48),10^9,Sheet2!D48)</f>
        <v>0</v>
      </c>
      <c r="H46">
        <f t="shared" si="3"/>
        <v>0</v>
      </c>
    </row>
    <row r="47" spans="1:8" ht="12.75">
      <c r="A47" s="1">
        <v>15</v>
      </c>
      <c r="B47" s="1">
        <v>38</v>
      </c>
      <c r="C47">
        <f t="shared" si="5"/>
        <v>28.8</v>
      </c>
      <c r="D47">
        <f>IF(ISERR(Sheet1!C47),10^9,Sheet1!C47)</f>
        <v>0</v>
      </c>
      <c r="E47">
        <f t="shared" si="1"/>
        <v>0</v>
      </c>
      <c r="F47" t="str">
        <f t="shared" si="2"/>
        <v>FAIL</v>
      </c>
      <c r="G47">
        <f>IF(ISERR(Sheet2!D49),10^9,Sheet2!D49)</f>
        <v>0</v>
      </c>
      <c r="H47">
        <f t="shared" si="3"/>
        <v>0</v>
      </c>
    </row>
    <row r="48" spans="1:8" ht="12.75">
      <c r="A48" s="1">
        <v>54</v>
      </c>
      <c r="B48" s="1">
        <v>34</v>
      </c>
      <c r="C48">
        <f t="shared" si="5"/>
        <v>42</v>
      </c>
      <c r="D48">
        <f>IF(ISERR(Sheet1!C48),10^9,Sheet1!C48)</f>
        <v>0</v>
      </c>
      <c r="E48">
        <f t="shared" si="1"/>
        <v>0</v>
      </c>
      <c r="F48" t="str">
        <f t="shared" si="2"/>
        <v>FAIL</v>
      </c>
      <c r="G48">
        <f>IF(ISERR(Sheet2!D50),10^9,Sheet2!D50)</f>
        <v>0</v>
      </c>
      <c r="H48">
        <f t="shared" si="3"/>
        <v>0</v>
      </c>
    </row>
    <row r="49" spans="1:8" ht="12.75">
      <c r="A49" s="1">
        <v>39</v>
      </c>
      <c r="B49" s="1">
        <v>56</v>
      </c>
      <c r="C49">
        <f t="shared" si="5"/>
        <v>49.2</v>
      </c>
      <c r="D49">
        <f>IF(ISERR(Sheet1!C49),10^9,Sheet1!C49)</f>
        <v>0</v>
      </c>
      <c r="E49">
        <f t="shared" si="1"/>
        <v>0</v>
      </c>
      <c r="F49" t="str">
        <f t="shared" si="2"/>
        <v>PASS</v>
      </c>
      <c r="G49">
        <f>IF(ISERR(Sheet2!D51),10^9,Sheet2!D51)</f>
        <v>0</v>
      </c>
      <c r="H49">
        <f t="shared" si="3"/>
        <v>0</v>
      </c>
    </row>
    <row r="50" spans="1:8" ht="12.75">
      <c r="A50" s="1">
        <v>96</v>
      </c>
      <c r="B50" s="1">
        <v>11</v>
      </c>
      <c r="C50">
        <f t="shared" si="5"/>
        <v>45.00000000000001</v>
      </c>
      <c r="D50">
        <f>IF(ISERR(Sheet1!C50),10^9,Sheet1!C50)</f>
        <v>0</v>
      </c>
      <c r="E50">
        <f t="shared" si="1"/>
        <v>0</v>
      </c>
      <c r="F50" t="str">
        <f t="shared" si="2"/>
        <v>FAIL</v>
      </c>
      <c r="G50">
        <f>IF(ISERR(Sheet2!D52),10^9,Sheet2!D52)</f>
        <v>0</v>
      </c>
      <c r="H50">
        <f t="shared" si="3"/>
        <v>0</v>
      </c>
    </row>
    <row r="51" spans="1:8" ht="12.75">
      <c r="A51" s="1">
        <v>42</v>
      </c>
      <c r="B51" s="1">
        <v>51</v>
      </c>
      <c r="C51">
        <f t="shared" si="5"/>
        <v>47.4</v>
      </c>
      <c r="D51">
        <f>IF(ISERR(Sheet1!C51),10^9,Sheet1!C51)</f>
        <v>0</v>
      </c>
      <c r="E51">
        <f t="shared" si="1"/>
        <v>0</v>
      </c>
      <c r="F51" t="str">
        <f t="shared" si="2"/>
        <v>PASS</v>
      </c>
      <c r="G51">
        <f>IF(ISERR(Sheet2!D53),10^9,Sheet2!D53)</f>
        <v>0</v>
      </c>
      <c r="H51">
        <f t="shared" si="3"/>
        <v>0</v>
      </c>
    </row>
    <row r="52" spans="1:8" ht="12.75">
      <c r="A52" s="1">
        <v>51</v>
      </c>
      <c r="B52" s="1">
        <v>27</v>
      </c>
      <c r="C52">
        <f t="shared" si="5"/>
        <v>36.6</v>
      </c>
      <c r="D52">
        <f>IF(ISERR(Sheet1!C52),10^9,Sheet1!C52)</f>
        <v>0</v>
      </c>
      <c r="E52">
        <f t="shared" si="1"/>
        <v>0</v>
      </c>
      <c r="F52" t="str">
        <f t="shared" si="2"/>
        <v>FAIL</v>
      </c>
      <c r="G52">
        <f>IF(ISERR(Sheet2!D54),10^9,Sheet2!D54)</f>
        <v>0</v>
      </c>
      <c r="H52">
        <f t="shared" si="3"/>
        <v>0</v>
      </c>
    </row>
    <row r="53" spans="1:8" ht="12.75">
      <c r="A53" s="1">
        <v>79</v>
      </c>
      <c r="B53" s="1">
        <v>76</v>
      </c>
      <c r="C53">
        <f t="shared" si="5"/>
        <v>77.2</v>
      </c>
      <c r="D53">
        <f>IF(ISERR(Sheet1!C53),10^9,Sheet1!C53)</f>
        <v>0</v>
      </c>
      <c r="E53">
        <f t="shared" si="1"/>
        <v>0</v>
      </c>
      <c r="F53" t="str">
        <f t="shared" si="2"/>
        <v>PASS</v>
      </c>
      <c r="G53">
        <f>IF(ISERR(Sheet2!D55),10^9,Sheet2!D55)</f>
        <v>0</v>
      </c>
      <c r="H53">
        <f t="shared" si="3"/>
        <v>0</v>
      </c>
    </row>
    <row r="54" spans="1:8" ht="12.75">
      <c r="A54" s="1">
        <v>65</v>
      </c>
      <c r="B54" s="1">
        <v>91</v>
      </c>
      <c r="C54">
        <f t="shared" si="5"/>
        <v>80.6</v>
      </c>
      <c r="D54">
        <f>IF(ISERR(Sheet1!C54),10^9,Sheet1!C54)</f>
        <v>0</v>
      </c>
      <c r="E54">
        <f t="shared" si="1"/>
        <v>0</v>
      </c>
      <c r="F54" t="str">
        <f t="shared" si="2"/>
        <v>PASS</v>
      </c>
      <c r="G54">
        <f>IF(ISERR(Sheet2!D56),10^9,Sheet2!D56)</f>
        <v>0</v>
      </c>
      <c r="H54">
        <f t="shared" si="3"/>
        <v>0</v>
      </c>
    </row>
    <row r="55" spans="1:8" ht="12.75">
      <c r="A55" s="1">
        <v>75</v>
      </c>
      <c r="B55" s="1">
        <v>80</v>
      </c>
      <c r="C55">
        <f t="shared" si="5"/>
        <v>78</v>
      </c>
      <c r="D55">
        <f>IF(ISERR(Sheet1!C55),10^9,Sheet1!C55)</f>
        <v>0</v>
      </c>
      <c r="E55">
        <f t="shared" si="1"/>
        <v>0</v>
      </c>
      <c r="F55" t="str">
        <f t="shared" si="2"/>
        <v>PASS</v>
      </c>
      <c r="G55">
        <f>IF(ISERR(Sheet2!D57),10^9,Sheet2!D57)</f>
        <v>0</v>
      </c>
      <c r="H55">
        <f t="shared" si="3"/>
        <v>0</v>
      </c>
    </row>
    <row r="56" spans="1:8" ht="12.75">
      <c r="A56" s="1">
        <v>88</v>
      </c>
      <c r="B56" s="1">
        <v>22</v>
      </c>
      <c r="C56">
        <f t="shared" si="5"/>
        <v>48.400000000000006</v>
      </c>
      <c r="D56">
        <f>IF(ISERR(Sheet1!C56),10^9,Sheet1!C56)</f>
        <v>0</v>
      </c>
      <c r="E56">
        <f t="shared" si="1"/>
        <v>0</v>
      </c>
      <c r="F56" t="str">
        <f t="shared" si="2"/>
        <v>FAIL</v>
      </c>
      <c r="G56">
        <f>IF(ISERR(Sheet2!D58),10^9,Sheet2!D58)</f>
        <v>0</v>
      </c>
      <c r="H56">
        <f t="shared" si="3"/>
        <v>0</v>
      </c>
    </row>
    <row r="57" spans="1:8" ht="12.75">
      <c r="A57" s="1">
        <v>98</v>
      </c>
      <c r="B57" s="1">
        <v>98</v>
      </c>
      <c r="C57">
        <f t="shared" si="5"/>
        <v>98</v>
      </c>
      <c r="D57">
        <f>IF(ISERR(Sheet1!C57),10^9,Sheet1!C57)</f>
        <v>0</v>
      </c>
      <c r="E57">
        <f t="shared" si="1"/>
        <v>0</v>
      </c>
      <c r="F57" t="str">
        <f t="shared" si="2"/>
        <v>PASS</v>
      </c>
      <c r="G57">
        <f>IF(ISERR(Sheet2!D59),10^9,Sheet2!D59)</f>
        <v>0</v>
      </c>
      <c r="H57">
        <f t="shared" si="3"/>
        <v>0</v>
      </c>
    </row>
    <row r="58" spans="1:8" ht="12.75">
      <c r="A58" s="1">
        <v>99</v>
      </c>
      <c r="B58" s="1">
        <v>48</v>
      </c>
      <c r="C58">
        <f t="shared" si="5"/>
        <v>68.4</v>
      </c>
      <c r="D58">
        <f>IF(ISERR(Sheet1!C58),10^9,Sheet1!C58)</f>
        <v>0</v>
      </c>
      <c r="E58">
        <f t="shared" si="1"/>
        <v>0</v>
      </c>
      <c r="F58" t="str">
        <f t="shared" si="2"/>
        <v>PASS</v>
      </c>
      <c r="G58">
        <f>IF(ISERR(Sheet2!D60),10^9,Sheet2!D60)</f>
        <v>0</v>
      </c>
      <c r="H58">
        <f t="shared" si="3"/>
        <v>0</v>
      </c>
    </row>
    <row r="59" spans="1:8" ht="12.75">
      <c r="A59" s="1">
        <v>75</v>
      </c>
      <c r="B59" s="1">
        <v>8</v>
      </c>
      <c r="C59">
        <f t="shared" si="5"/>
        <v>34.8</v>
      </c>
      <c r="D59">
        <f>IF(ISERR(Sheet1!C59),10^9,Sheet1!C59)</f>
        <v>0</v>
      </c>
      <c r="E59">
        <f t="shared" si="1"/>
        <v>0</v>
      </c>
      <c r="F59" t="str">
        <f t="shared" si="2"/>
        <v>FAIL</v>
      </c>
      <c r="G59">
        <f>IF(ISERR(Sheet2!D61),10^9,Sheet2!D61)</f>
        <v>0</v>
      </c>
      <c r="H59">
        <f t="shared" si="3"/>
        <v>0</v>
      </c>
    </row>
    <row r="60" spans="1:8" ht="12.75">
      <c r="A60" s="1">
        <v>23</v>
      </c>
      <c r="B60" s="1">
        <v>0</v>
      </c>
      <c r="C60">
        <f t="shared" si="5"/>
        <v>9.200000000000001</v>
      </c>
      <c r="D60">
        <f>IF(ISERR(Sheet1!C60),10^9,Sheet1!C60)</f>
        <v>0</v>
      </c>
      <c r="E60">
        <f t="shared" si="1"/>
        <v>0</v>
      </c>
      <c r="F60" t="str">
        <f t="shared" si="2"/>
        <v>FAIL</v>
      </c>
      <c r="G60">
        <f>IF(ISERR(Sheet2!D62),10^9,Sheet2!D62)</f>
        <v>0</v>
      </c>
      <c r="H60">
        <f t="shared" si="3"/>
        <v>0</v>
      </c>
    </row>
    <row r="61" spans="1:8" ht="12.75">
      <c r="A61" s="1">
        <v>26</v>
      </c>
      <c r="B61" s="1">
        <v>58</v>
      </c>
      <c r="C61">
        <f t="shared" si="5"/>
        <v>45.199999999999996</v>
      </c>
      <c r="D61">
        <f>IF(ISERR(Sheet1!C61),10^9,Sheet1!C61)</f>
        <v>0</v>
      </c>
      <c r="E61">
        <f t="shared" si="1"/>
        <v>0</v>
      </c>
      <c r="F61" t="str">
        <f t="shared" si="2"/>
        <v>FAIL</v>
      </c>
      <c r="G61">
        <f>IF(ISERR(Sheet2!D63),10^9,Sheet2!D63)</f>
        <v>0</v>
      </c>
      <c r="H61">
        <f t="shared" si="3"/>
        <v>0</v>
      </c>
    </row>
    <row r="62" spans="1:8" ht="12.75">
      <c r="A62" s="1">
        <v>42</v>
      </c>
      <c r="B62" s="1">
        <v>11</v>
      </c>
      <c r="C62">
        <f t="shared" si="5"/>
        <v>23.4</v>
      </c>
      <c r="D62">
        <f>IF(ISERR(Sheet1!C62),10^9,Sheet1!C62)</f>
        <v>0</v>
      </c>
      <c r="E62">
        <f t="shared" si="1"/>
        <v>0</v>
      </c>
      <c r="F62" t="str">
        <f t="shared" si="2"/>
        <v>FAIL</v>
      </c>
      <c r="G62">
        <f>IF(ISERR(Sheet2!D64),10^9,Sheet2!D64)</f>
        <v>0</v>
      </c>
      <c r="H62">
        <f t="shared" si="3"/>
        <v>0</v>
      </c>
    </row>
    <row r="63" spans="1:8" ht="12.75">
      <c r="A63" s="1">
        <v>81</v>
      </c>
      <c r="B63" s="1">
        <v>71</v>
      </c>
      <c r="C63">
        <f t="shared" si="5"/>
        <v>75</v>
      </c>
      <c r="D63">
        <f>IF(ISERR(Sheet1!C63),10^9,Sheet1!C63)</f>
        <v>0</v>
      </c>
      <c r="E63">
        <f t="shared" si="1"/>
        <v>0</v>
      </c>
      <c r="F63" t="str">
        <f t="shared" si="2"/>
        <v>PASS</v>
      </c>
      <c r="G63">
        <f>IF(ISERR(Sheet2!D65),10^9,Sheet2!D65)</f>
        <v>0</v>
      </c>
      <c r="H63">
        <f t="shared" si="3"/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E11" sqref="E11"/>
    </sheetView>
  </sheetViews>
  <sheetFormatPr defaultColWidth="9.140625" defaultRowHeight="12.75"/>
  <cols>
    <col min="1" max="1" width="14.8515625" style="0" customWidth="1"/>
    <col min="2" max="2" width="20.28125" style="0" customWidth="1"/>
    <col min="10" max="10" width="13.140625" style="0" customWidth="1"/>
  </cols>
  <sheetData>
    <row r="1" ht="12.75">
      <c r="C1" t="s">
        <v>79</v>
      </c>
    </row>
    <row r="2" ht="12.75">
      <c r="C2" t="s">
        <v>80</v>
      </c>
    </row>
    <row r="3" ht="12.75">
      <c r="C3" t="s">
        <v>81</v>
      </c>
    </row>
    <row r="4" ht="12.75">
      <c r="C4" t="s">
        <v>82</v>
      </c>
    </row>
    <row r="5" ht="12.75">
      <c r="C5" t="s">
        <v>83</v>
      </c>
    </row>
    <row r="6" spans="3:11" ht="12.75">
      <c r="C6" t="s">
        <v>84</v>
      </c>
      <c r="K6" s="9" t="s">
        <v>85</v>
      </c>
    </row>
    <row r="7" ht="12.75">
      <c r="A7" t="s">
        <v>86</v>
      </c>
    </row>
    <row r="8" ht="12.75">
      <c r="B8" t="s">
        <v>89</v>
      </c>
    </row>
    <row r="10" ht="12.75">
      <c r="B10" t="s">
        <v>90</v>
      </c>
    </row>
    <row r="11" spans="2:7" ht="12.75">
      <c r="B11" t="s">
        <v>87</v>
      </c>
      <c r="G11" t="s">
        <v>91</v>
      </c>
    </row>
    <row r="12" ht="12.75">
      <c r="C12" t="s">
        <v>88</v>
      </c>
    </row>
    <row r="13" spans="1:5" ht="12.75">
      <c r="A13" s="1" t="s">
        <v>70</v>
      </c>
      <c r="B13" t="s">
        <v>92</v>
      </c>
      <c r="E13">
        <f>SUM(E14:E63)</f>
        <v>0</v>
      </c>
    </row>
    <row r="14" spans="1:5" ht="12.75">
      <c r="A14" s="8">
        <v>45.6</v>
      </c>
      <c r="B14">
        <f aca="true" t="shared" si="0" ref="B14:B45">RANK(A14,AGG,0)</f>
        <v>32</v>
      </c>
      <c r="D14">
        <f>IF(ISERR(Sheet7!B15),10^9,Sheet7!B15)</f>
        <v>0</v>
      </c>
      <c r="E14">
        <f>IF(B14=D14,1,0)</f>
        <v>0</v>
      </c>
    </row>
    <row r="15" spans="1:5" ht="12.75">
      <c r="A15" s="8">
        <v>40.4</v>
      </c>
      <c r="B15">
        <f t="shared" si="0"/>
        <v>37</v>
      </c>
      <c r="D15">
        <f>IF(ISERR(Sheet7!B16),10^9,Sheet7!B16)</f>
        <v>0</v>
      </c>
      <c r="E15">
        <f aca="true" t="shared" si="1" ref="E15:E63">IF(B15=D15,1,0)</f>
        <v>0</v>
      </c>
    </row>
    <row r="16" spans="1:5" ht="12.75">
      <c r="A16" s="8">
        <v>55.8</v>
      </c>
      <c r="B16">
        <f t="shared" si="0"/>
        <v>25</v>
      </c>
      <c r="D16">
        <f>IF(ISERR(Sheet7!B17),10^9,Sheet7!B17)</f>
        <v>0</v>
      </c>
      <c r="E16">
        <f t="shared" si="1"/>
        <v>0</v>
      </c>
    </row>
    <row r="17" spans="1:7" ht="12.75">
      <c r="A17" s="8">
        <v>68.6</v>
      </c>
      <c r="B17">
        <f t="shared" si="0"/>
        <v>16</v>
      </c>
      <c r="D17">
        <f>IF(ISERR(Sheet7!B18),10^9,Sheet7!B18)</f>
        <v>0</v>
      </c>
      <c r="E17">
        <f t="shared" si="1"/>
        <v>0</v>
      </c>
      <c r="G17" t="str">
        <f>IF(E13=50,"CORRECT",IF((E14=1)+(ISBLANK(Sheet7!B15)),"","INCORRECT"))</f>
        <v/>
      </c>
    </row>
    <row r="18" spans="1:5" ht="12.75">
      <c r="A18" s="8">
        <v>78.4</v>
      </c>
      <c r="B18">
        <f t="shared" si="0"/>
        <v>9</v>
      </c>
      <c r="D18">
        <f>IF(ISERR(Sheet7!B19),10^9,Sheet7!B19)</f>
        <v>0</v>
      </c>
      <c r="E18">
        <f t="shared" si="1"/>
        <v>0</v>
      </c>
    </row>
    <row r="19" spans="1:5" ht="12.75">
      <c r="A19" s="8">
        <v>89.6</v>
      </c>
      <c r="B19">
        <f t="shared" si="0"/>
        <v>6</v>
      </c>
      <c r="D19">
        <f>IF(ISERR(Sheet7!B20),10^9,Sheet7!B20)</f>
        <v>0</v>
      </c>
      <c r="E19">
        <f t="shared" si="1"/>
        <v>0</v>
      </c>
    </row>
    <row r="20" spans="1:5" ht="12.75">
      <c r="A20" s="8">
        <v>92.8</v>
      </c>
      <c r="B20">
        <f t="shared" si="0"/>
        <v>2</v>
      </c>
      <c r="D20">
        <f>IF(ISERR(Sheet7!B21),10^9,Sheet7!B21)</f>
        <v>0</v>
      </c>
      <c r="E20">
        <f t="shared" si="1"/>
        <v>0</v>
      </c>
    </row>
    <row r="21" spans="1:5" ht="12.75">
      <c r="A21" s="8">
        <v>29.2</v>
      </c>
      <c r="B21">
        <f t="shared" si="0"/>
        <v>42</v>
      </c>
      <c r="D21">
        <f>IF(ISERR(Sheet7!B22),10^9,Sheet7!B22)</f>
        <v>0</v>
      </c>
      <c r="E21">
        <f t="shared" si="1"/>
        <v>0</v>
      </c>
    </row>
    <row r="22" spans="1:5" ht="12.75">
      <c r="A22" s="8">
        <v>33.6</v>
      </c>
      <c r="B22">
        <f t="shared" si="0"/>
        <v>40</v>
      </c>
      <c r="D22">
        <f>IF(ISERR(Sheet7!B23),10^9,Sheet7!B23)</f>
        <v>0</v>
      </c>
      <c r="E22">
        <f t="shared" si="1"/>
        <v>0</v>
      </c>
    </row>
    <row r="23" spans="1:5" ht="12.75">
      <c r="A23" s="8">
        <v>74.4</v>
      </c>
      <c r="B23">
        <f t="shared" si="0"/>
        <v>14</v>
      </c>
      <c r="D23">
        <f>IF(ISERR(Sheet7!B24),10^9,Sheet7!B24)</f>
        <v>0</v>
      </c>
      <c r="E23">
        <f t="shared" si="1"/>
        <v>0</v>
      </c>
    </row>
    <row r="24" spans="1:5" ht="12.75">
      <c r="A24" s="8">
        <v>63.6</v>
      </c>
      <c r="B24">
        <f t="shared" si="0"/>
        <v>21</v>
      </c>
      <c r="D24">
        <f>IF(ISERR(Sheet7!B25),10^9,Sheet7!B25)</f>
        <v>0</v>
      </c>
      <c r="E24">
        <f t="shared" si="1"/>
        <v>0</v>
      </c>
    </row>
    <row r="25" spans="1:5" ht="12.75">
      <c r="A25" s="8">
        <v>18.4</v>
      </c>
      <c r="B25">
        <f t="shared" si="0"/>
        <v>48</v>
      </c>
      <c r="D25">
        <f>IF(ISERR(Sheet7!B26),10^9,Sheet7!B26)</f>
        <v>0</v>
      </c>
      <c r="E25">
        <f t="shared" si="1"/>
        <v>0</v>
      </c>
    </row>
    <row r="26" spans="1:5" ht="12.75">
      <c r="A26" s="8">
        <v>91.2</v>
      </c>
      <c r="B26">
        <f t="shared" si="0"/>
        <v>4</v>
      </c>
      <c r="D26">
        <f>IF(ISERR(Sheet7!B27),10^9,Sheet7!B27)</f>
        <v>0</v>
      </c>
      <c r="E26">
        <f t="shared" si="1"/>
        <v>0</v>
      </c>
    </row>
    <row r="27" spans="1:5" ht="12.75">
      <c r="A27" s="8">
        <v>54.4</v>
      </c>
      <c r="B27">
        <f t="shared" si="0"/>
        <v>26</v>
      </c>
      <c r="D27">
        <f>IF(ISERR(Sheet7!B28),10^9,Sheet7!B28)</f>
        <v>0</v>
      </c>
      <c r="E27">
        <f t="shared" si="1"/>
        <v>0</v>
      </c>
    </row>
    <row r="28" spans="1:5" ht="12.75">
      <c r="A28" s="8">
        <v>27.4</v>
      </c>
      <c r="B28">
        <f t="shared" si="0"/>
        <v>44</v>
      </c>
      <c r="D28">
        <f>IF(ISERR(Sheet7!B29),10^9,Sheet7!B29)</f>
        <v>0</v>
      </c>
      <c r="E28">
        <f t="shared" si="1"/>
        <v>0</v>
      </c>
    </row>
    <row r="29" spans="1:5" ht="12.75">
      <c r="A29" s="8">
        <v>19.6</v>
      </c>
      <c r="B29">
        <f t="shared" si="0"/>
        <v>47</v>
      </c>
      <c r="D29">
        <f>IF(ISERR(Sheet7!B30),10^9,Sheet7!B30)</f>
        <v>0</v>
      </c>
      <c r="E29">
        <f t="shared" si="1"/>
        <v>0</v>
      </c>
    </row>
    <row r="30" spans="1:5" ht="12.75">
      <c r="A30" s="8">
        <v>75</v>
      </c>
      <c r="B30">
        <f t="shared" si="0"/>
        <v>12</v>
      </c>
      <c r="D30">
        <f>IF(ISERR(Sheet7!B31),10^9,Sheet7!B31)</f>
        <v>0</v>
      </c>
      <c r="E30">
        <f t="shared" si="1"/>
        <v>0</v>
      </c>
    </row>
    <row r="31" spans="1:5" ht="12.75">
      <c r="A31" s="8">
        <v>52.6</v>
      </c>
      <c r="B31">
        <f t="shared" si="0"/>
        <v>28</v>
      </c>
      <c r="D31">
        <f>IF(ISERR(Sheet7!B32),10^9,Sheet7!B32)</f>
        <v>0</v>
      </c>
      <c r="E31">
        <f t="shared" si="1"/>
        <v>0</v>
      </c>
    </row>
    <row r="32" spans="1:5" ht="12.75">
      <c r="A32" s="8">
        <v>54</v>
      </c>
      <c r="B32">
        <f t="shared" si="0"/>
        <v>27</v>
      </c>
      <c r="D32">
        <f>IF(ISERR(Sheet7!B33),10^9,Sheet7!B33)</f>
        <v>0</v>
      </c>
      <c r="E32">
        <f t="shared" si="1"/>
        <v>0</v>
      </c>
    </row>
    <row r="33" spans="1:5" ht="12.75">
      <c r="A33" s="8">
        <v>44.2</v>
      </c>
      <c r="B33">
        <f t="shared" si="0"/>
        <v>35</v>
      </c>
      <c r="D33">
        <f>IF(ISERR(Sheet7!B34),10^9,Sheet7!B34)</f>
        <v>0</v>
      </c>
      <c r="E33">
        <f t="shared" si="1"/>
        <v>0</v>
      </c>
    </row>
    <row r="34" spans="1:5" ht="12.75">
      <c r="A34" s="8">
        <v>58.4</v>
      </c>
      <c r="B34">
        <f t="shared" si="0"/>
        <v>24</v>
      </c>
      <c r="D34">
        <f>IF(ISERR(Sheet7!B35),10^9,Sheet7!B35)</f>
        <v>0</v>
      </c>
      <c r="E34">
        <f t="shared" si="1"/>
        <v>0</v>
      </c>
    </row>
    <row r="35" spans="1:5" ht="12.75">
      <c r="A35" s="8">
        <v>88.6</v>
      </c>
      <c r="B35">
        <f t="shared" si="0"/>
        <v>7</v>
      </c>
      <c r="D35">
        <f>IF(ISERR(Sheet7!B36),10^9,Sheet7!B36)</f>
        <v>0</v>
      </c>
      <c r="E35">
        <f t="shared" si="1"/>
        <v>0</v>
      </c>
    </row>
    <row r="36" spans="1:5" ht="12.75">
      <c r="A36" s="8">
        <v>92.6</v>
      </c>
      <c r="B36">
        <f t="shared" si="0"/>
        <v>3</v>
      </c>
      <c r="D36">
        <f>IF(ISERR(Sheet7!B37),10^9,Sheet7!B37)</f>
        <v>0</v>
      </c>
      <c r="E36">
        <f t="shared" si="1"/>
        <v>0</v>
      </c>
    </row>
    <row r="37" spans="1:5" ht="12.75">
      <c r="A37" s="8">
        <v>33.6</v>
      </c>
      <c r="B37">
        <f t="shared" si="0"/>
        <v>40</v>
      </c>
      <c r="D37">
        <f>IF(ISERR(Sheet7!B38),10^9,Sheet7!B38)</f>
        <v>0</v>
      </c>
      <c r="E37">
        <f t="shared" si="1"/>
        <v>0</v>
      </c>
    </row>
    <row r="38" spans="1:5" ht="12.75">
      <c r="A38" s="8">
        <v>67</v>
      </c>
      <c r="B38">
        <f t="shared" si="0"/>
        <v>18</v>
      </c>
      <c r="D38">
        <f>IF(ISERR(Sheet7!B39),10^9,Sheet7!B39)</f>
        <v>0</v>
      </c>
      <c r="E38">
        <f t="shared" si="1"/>
        <v>0</v>
      </c>
    </row>
    <row r="39" spans="1:5" ht="12.75">
      <c r="A39" s="8">
        <v>61.8</v>
      </c>
      <c r="B39">
        <f t="shared" si="0"/>
        <v>22</v>
      </c>
      <c r="D39">
        <f>IF(ISERR(Sheet7!B40),10^9,Sheet7!B40)</f>
        <v>0</v>
      </c>
      <c r="E39">
        <f t="shared" si="1"/>
        <v>0</v>
      </c>
    </row>
    <row r="40" spans="1:5" ht="12.75">
      <c r="A40" s="8">
        <v>71.8</v>
      </c>
      <c r="B40">
        <f t="shared" si="0"/>
        <v>15</v>
      </c>
      <c r="D40">
        <f>IF(ISERR(Sheet7!B41),10^9,Sheet7!B41)</f>
        <v>0</v>
      </c>
      <c r="E40">
        <f t="shared" si="1"/>
        <v>0</v>
      </c>
    </row>
    <row r="41" spans="1:5" ht="12.75">
      <c r="A41" s="8">
        <v>14</v>
      </c>
      <c r="B41">
        <f t="shared" si="0"/>
        <v>49</v>
      </c>
      <c r="D41">
        <f>IF(ISERR(Sheet7!B42),10^9,Sheet7!B42)</f>
        <v>0</v>
      </c>
      <c r="E41">
        <f t="shared" si="1"/>
        <v>0</v>
      </c>
    </row>
    <row r="42" spans="1:5" ht="12.75">
      <c r="A42" s="8">
        <v>64.6</v>
      </c>
      <c r="B42">
        <f t="shared" si="0"/>
        <v>20</v>
      </c>
      <c r="D42">
        <f>IF(ISERR(Sheet7!B43),10^9,Sheet7!B43)</f>
        <v>0</v>
      </c>
      <c r="E42">
        <f t="shared" si="1"/>
        <v>0</v>
      </c>
    </row>
    <row r="43" spans="1:5" ht="12.75">
      <c r="A43" s="8">
        <v>23</v>
      </c>
      <c r="B43">
        <f t="shared" si="0"/>
        <v>46</v>
      </c>
      <c r="D43">
        <f>IF(ISERR(Sheet7!B44),10^9,Sheet7!B44)</f>
        <v>0</v>
      </c>
      <c r="E43">
        <f t="shared" si="1"/>
        <v>0</v>
      </c>
    </row>
    <row r="44" spans="1:5" ht="12.75">
      <c r="A44" s="8">
        <v>60</v>
      </c>
      <c r="B44">
        <f t="shared" si="0"/>
        <v>23</v>
      </c>
      <c r="D44">
        <f>IF(ISERR(Sheet7!B45),10^9,Sheet7!B45)</f>
        <v>0</v>
      </c>
      <c r="E44">
        <f t="shared" si="1"/>
        <v>0</v>
      </c>
    </row>
    <row r="45" spans="1:5" ht="12.75">
      <c r="A45" s="8">
        <v>90.4</v>
      </c>
      <c r="B45">
        <f t="shared" si="0"/>
        <v>5</v>
      </c>
      <c r="D45">
        <f>IF(ISERR(Sheet7!B46),10^9,Sheet7!B46)</f>
        <v>0</v>
      </c>
      <c r="E45">
        <f t="shared" si="1"/>
        <v>0</v>
      </c>
    </row>
    <row r="46" spans="1:5" ht="12.75">
      <c r="A46" s="8">
        <v>65.2</v>
      </c>
      <c r="B46">
        <f aca="true" t="shared" si="2" ref="B46:B63">RANK(A46,AGG,0)</f>
        <v>19</v>
      </c>
      <c r="D46">
        <f>IF(ISERR(Sheet7!B47),10^9,Sheet7!B47)</f>
        <v>0</v>
      </c>
      <c r="E46">
        <f t="shared" si="1"/>
        <v>0</v>
      </c>
    </row>
    <row r="47" spans="1:5" ht="12.75">
      <c r="A47" s="8">
        <v>28.8</v>
      </c>
      <c r="B47">
        <f t="shared" si="2"/>
        <v>43</v>
      </c>
      <c r="D47">
        <f>IF(ISERR(Sheet7!B48),10^9,Sheet7!B48)</f>
        <v>0</v>
      </c>
      <c r="E47">
        <f t="shared" si="1"/>
        <v>0</v>
      </c>
    </row>
    <row r="48" spans="1:5" ht="12.75">
      <c r="A48" s="8">
        <v>42</v>
      </c>
      <c r="B48">
        <f t="shared" si="2"/>
        <v>36</v>
      </c>
      <c r="D48">
        <f>IF(ISERR(Sheet7!B49),10^9,Sheet7!B49)</f>
        <v>0</v>
      </c>
      <c r="E48">
        <f t="shared" si="1"/>
        <v>0</v>
      </c>
    </row>
    <row r="49" spans="1:5" ht="12.75">
      <c r="A49" s="8">
        <v>49.2</v>
      </c>
      <c r="B49">
        <f t="shared" si="2"/>
        <v>29</v>
      </c>
      <c r="D49">
        <f>IF(ISERR(Sheet7!B50),10^9,Sheet7!B50)</f>
        <v>0</v>
      </c>
      <c r="E49">
        <f t="shared" si="1"/>
        <v>0</v>
      </c>
    </row>
    <row r="50" spans="1:5" ht="12.75">
      <c r="A50" s="8">
        <v>45</v>
      </c>
      <c r="B50">
        <f t="shared" si="2"/>
        <v>34</v>
      </c>
      <c r="D50">
        <f>IF(ISERR(Sheet7!B51),10^9,Sheet7!B51)</f>
        <v>0</v>
      </c>
      <c r="E50">
        <f t="shared" si="1"/>
        <v>0</v>
      </c>
    </row>
    <row r="51" spans="1:5" ht="12.75">
      <c r="A51" s="8">
        <v>47.4</v>
      </c>
      <c r="B51">
        <f t="shared" si="2"/>
        <v>31</v>
      </c>
      <c r="D51">
        <f>IF(ISERR(Sheet7!B52),10^9,Sheet7!B52)</f>
        <v>0</v>
      </c>
      <c r="E51">
        <f t="shared" si="1"/>
        <v>0</v>
      </c>
    </row>
    <row r="52" spans="1:5" ht="12.75">
      <c r="A52" s="8">
        <v>36.6</v>
      </c>
      <c r="B52">
        <f t="shared" si="2"/>
        <v>38</v>
      </c>
      <c r="D52">
        <f>IF(ISERR(Sheet7!B53),10^9,Sheet7!B53)</f>
        <v>0</v>
      </c>
      <c r="E52">
        <f t="shared" si="1"/>
        <v>0</v>
      </c>
    </row>
    <row r="53" spans="1:5" ht="12.75">
      <c r="A53" s="8">
        <v>77.2</v>
      </c>
      <c r="B53">
        <f t="shared" si="2"/>
        <v>11</v>
      </c>
      <c r="D53">
        <f>IF(ISERR(Sheet7!B54),10^9,Sheet7!B54)</f>
        <v>0</v>
      </c>
      <c r="E53">
        <f t="shared" si="1"/>
        <v>0</v>
      </c>
    </row>
    <row r="54" spans="1:5" ht="12.75">
      <c r="A54" s="8">
        <v>80.6</v>
      </c>
      <c r="B54">
        <f t="shared" si="2"/>
        <v>8</v>
      </c>
      <c r="D54">
        <f>IF(ISERR(Sheet7!B55),10^9,Sheet7!B55)</f>
        <v>0</v>
      </c>
      <c r="E54">
        <f t="shared" si="1"/>
        <v>0</v>
      </c>
    </row>
    <row r="55" spans="1:5" ht="12.75">
      <c r="A55" s="8">
        <v>78</v>
      </c>
      <c r="B55">
        <f t="shared" si="2"/>
        <v>10</v>
      </c>
      <c r="D55">
        <f>IF(ISERR(Sheet7!B56),10^9,Sheet7!B56)</f>
        <v>0</v>
      </c>
      <c r="E55">
        <f t="shared" si="1"/>
        <v>0</v>
      </c>
    </row>
    <row r="56" spans="1:5" ht="12.75">
      <c r="A56" s="8">
        <v>48.4</v>
      </c>
      <c r="B56">
        <f t="shared" si="2"/>
        <v>30</v>
      </c>
      <c r="D56">
        <f>IF(ISERR(Sheet7!B57),10^9,Sheet7!B57)</f>
        <v>0</v>
      </c>
      <c r="E56">
        <f t="shared" si="1"/>
        <v>0</v>
      </c>
    </row>
    <row r="57" spans="1:5" ht="12.75">
      <c r="A57" s="8">
        <v>98</v>
      </c>
      <c r="B57">
        <f t="shared" si="2"/>
        <v>1</v>
      </c>
      <c r="D57">
        <f>IF(ISERR(Sheet7!B58),10^9,Sheet7!B58)</f>
        <v>0</v>
      </c>
      <c r="E57">
        <f t="shared" si="1"/>
        <v>0</v>
      </c>
    </row>
    <row r="58" spans="1:5" ht="12.75">
      <c r="A58" s="8">
        <v>68.4</v>
      </c>
      <c r="B58">
        <f t="shared" si="2"/>
        <v>17</v>
      </c>
      <c r="D58">
        <f>IF(ISERR(Sheet7!B59),10^9,Sheet7!B59)</f>
        <v>0</v>
      </c>
      <c r="E58">
        <f t="shared" si="1"/>
        <v>0</v>
      </c>
    </row>
    <row r="59" spans="1:5" ht="12.75">
      <c r="A59" s="8">
        <v>34.8</v>
      </c>
      <c r="B59">
        <f t="shared" si="2"/>
        <v>39</v>
      </c>
      <c r="D59">
        <f>IF(ISERR(Sheet7!B60),10^9,Sheet7!B60)</f>
        <v>0</v>
      </c>
      <c r="E59">
        <f t="shared" si="1"/>
        <v>0</v>
      </c>
    </row>
    <row r="60" spans="1:5" ht="12.75">
      <c r="A60" s="8">
        <v>9.2</v>
      </c>
      <c r="B60">
        <f t="shared" si="2"/>
        <v>50</v>
      </c>
      <c r="D60">
        <f>IF(ISERR(Sheet7!B61),10^9,Sheet7!B61)</f>
        <v>0</v>
      </c>
      <c r="E60">
        <f t="shared" si="1"/>
        <v>0</v>
      </c>
    </row>
    <row r="61" spans="1:5" ht="12.75">
      <c r="A61" s="8">
        <v>45.2</v>
      </c>
      <c r="B61">
        <f t="shared" si="2"/>
        <v>33</v>
      </c>
      <c r="D61">
        <f>IF(ISERR(Sheet7!B62),10^9,Sheet7!B62)</f>
        <v>0</v>
      </c>
      <c r="E61">
        <f t="shared" si="1"/>
        <v>0</v>
      </c>
    </row>
    <row r="62" spans="1:5" ht="12.75">
      <c r="A62" s="8">
        <v>23.4</v>
      </c>
      <c r="B62">
        <f t="shared" si="2"/>
        <v>45</v>
      </c>
      <c r="D62">
        <f>IF(ISERR(Sheet7!B63),10^9,Sheet7!B63)</f>
        <v>0</v>
      </c>
      <c r="E62">
        <f t="shared" si="1"/>
        <v>0</v>
      </c>
    </row>
    <row r="63" spans="1:5" ht="12.75">
      <c r="A63" s="8">
        <v>75</v>
      </c>
      <c r="B63">
        <f t="shared" si="2"/>
        <v>12</v>
      </c>
      <c r="D63">
        <f>IF(ISERR(Sheet7!B64),10^9,Sheet7!B64)</f>
        <v>0</v>
      </c>
      <c r="E63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G12" sqref="G12"/>
    </sheetView>
  </sheetViews>
  <sheetFormatPr defaultColWidth="9.140625" defaultRowHeight="12.75"/>
  <cols>
    <col min="1" max="1" width="12.00390625" style="0" customWidth="1"/>
    <col min="3" max="3" width="11.8515625" style="0" customWidth="1"/>
  </cols>
  <sheetData>
    <row r="1" spans="1:4" ht="12.75">
      <c r="A1" s="14" t="s">
        <v>102</v>
      </c>
      <c r="C1" s="46" t="s">
        <v>261</v>
      </c>
      <c r="D1" s="46"/>
    </row>
    <row r="3" spans="3:12" ht="12.75">
      <c r="C3" s="30" t="s">
        <v>140</v>
      </c>
      <c r="D3" s="30"/>
      <c r="E3" s="30"/>
      <c r="F3" s="30"/>
      <c r="G3" s="30"/>
      <c r="H3" s="30"/>
      <c r="I3" s="30"/>
      <c r="J3" s="30"/>
      <c r="K3" s="30"/>
      <c r="L3" s="30"/>
    </row>
    <row r="4" spans="3:12" ht="12.75">
      <c r="C4" s="30" t="s">
        <v>139</v>
      </c>
      <c r="D4" s="30"/>
      <c r="E4" s="30"/>
      <c r="F4" s="30"/>
      <c r="G4" s="30"/>
      <c r="H4" s="30"/>
      <c r="I4" s="30"/>
      <c r="J4" s="30"/>
      <c r="K4" s="30"/>
      <c r="L4" s="30"/>
    </row>
    <row r="5" spans="3:12" ht="12.75">
      <c r="C5" s="30" t="s">
        <v>141</v>
      </c>
      <c r="D5" s="30"/>
      <c r="E5" s="30"/>
      <c r="F5" s="30"/>
      <c r="G5" s="30"/>
      <c r="H5" s="30"/>
      <c r="I5" s="30"/>
      <c r="J5" s="30"/>
      <c r="K5" s="30"/>
      <c r="L5" s="30"/>
    </row>
    <row r="6" spans="3:12" ht="12.75">
      <c r="C6" s="30" t="s">
        <v>219</v>
      </c>
      <c r="D6" s="30"/>
      <c r="E6" s="30"/>
      <c r="F6" s="30"/>
      <c r="G6" s="30"/>
      <c r="H6" s="30"/>
      <c r="I6" s="30"/>
      <c r="J6" s="30"/>
      <c r="K6" s="30"/>
      <c r="L6" s="30"/>
    </row>
    <row r="7" spans="3:12" ht="12.75">
      <c r="C7" s="30" t="s">
        <v>142</v>
      </c>
      <c r="D7" s="30"/>
      <c r="E7" s="30"/>
      <c r="F7" s="30"/>
      <c r="G7" s="30"/>
      <c r="H7" s="30"/>
      <c r="I7" s="30"/>
      <c r="J7" s="30"/>
      <c r="K7" s="30"/>
      <c r="L7" s="30"/>
    </row>
    <row r="8" spans="3:12" ht="12.75">
      <c r="C8" s="30" t="s">
        <v>143</v>
      </c>
      <c r="D8" s="30"/>
      <c r="E8" s="30"/>
      <c r="F8" s="30"/>
      <c r="G8" s="30"/>
      <c r="H8" s="30"/>
      <c r="I8" s="30"/>
      <c r="J8" s="30"/>
      <c r="K8" s="30"/>
      <c r="L8" s="30"/>
    </row>
    <row r="9" spans="3:12" ht="12.75">
      <c r="C9" s="30" t="s">
        <v>144</v>
      </c>
      <c r="D9" s="30"/>
      <c r="E9" s="30"/>
      <c r="F9" s="30"/>
      <c r="G9" s="30"/>
      <c r="H9" s="30"/>
      <c r="I9" s="30"/>
      <c r="J9" s="30"/>
      <c r="K9" s="30"/>
      <c r="L9" s="30"/>
    </row>
    <row r="11" ht="12.75">
      <c r="F11" s="11" t="str">
        <f>'Sheet1 (2)'!E11</f>
        <v/>
      </c>
    </row>
    <row r="12" spans="1:9" ht="12.75">
      <c r="A12" s="12">
        <v>0.4</v>
      </c>
      <c r="B12" s="12">
        <v>0.6</v>
      </c>
      <c r="F12" s="55" t="s">
        <v>277</v>
      </c>
      <c r="G12" s="55"/>
      <c r="H12" s="55"/>
      <c r="I12" s="57"/>
    </row>
    <row r="13" spans="1:3" ht="12.75">
      <c r="A13" s="6" t="s">
        <v>26</v>
      </c>
      <c r="B13" s="6" t="s">
        <v>27</v>
      </c>
      <c r="C13" t="s">
        <v>70</v>
      </c>
    </row>
    <row r="14" spans="1:3" ht="12.75">
      <c r="A14" s="7">
        <v>57</v>
      </c>
      <c r="B14" s="7">
        <v>38</v>
      </c>
      <c r="C14" s="3"/>
    </row>
    <row r="15" spans="1:5" ht="12.75">
      <c r="A15" s="7">
        <v>50</v>
      </c>
      <c r="B15" s="7">
        <v>34</v>
      </c>
      <c r="C15" s="3"/>
      <c r="E15" s="11" t="str">
        <f aca="true" t="shared" si="0" ref="E15:E46">IF(ISBLANK(C14),"",IF(C14=W_1*A14+W_2*B14,"CORRECT","INCORRECT"))</f>
        <v/>
      </c>
    </row>
    <row r="16" spans="1:5" ht="12.75">
      <c r="A16" s="7">
        <v>36</v>
      </c>
      <c r="B16" s="7">
        <v>69</v>
      </c>
      <c r="C16" s="3"/>
      <c r="E16" s="11" t="str">
        <f t="shared" si="0"/>
        <v/>
      </c>
    </row>
    <row r="17" spans="1:5" ht="12.75">
      <c r="A17" s="7">
        <v>47</v>
      </c>
      <c r="B17" s="7">
        <v>83</v>
      </c>
      <c r="C17" s="3"/>
      <c r="E17" s="11" t="str">
        <f t="shared" si="0"/>
        <v/>
      </c>
    </row>
    <row r="18" spans="1:5" ht="12.75">
      <c r="A18" s="7">
        <v>97</v>
      </c>
      <c r="B18" s="7">
        <v>66</v>
      </c>
      <c r="C18" s="3"/>
      <c r="E18" s="11" t="str">
        <f t="shared" si="0"/>
        <v/>
      </c>
    </row>
    <row r="19" spans="1:5" ht="12.75">
      <c r="A19" s="7">
        <v>92</v>
      </c>
      <c r="B19" s="7">
        <v>88</v>
      </c>
      <c r="C19" s="3"/>
      <c r="E19" s="11" t="str">
        <f t="shared" si="0"/>
        <v/>
      </c>
    </row>
    <row r="20" spans="1:5" ht="12.75">
      <c r="A20" s="7">
        <v>97</v>
      </c>
      <c r="B20" s="7">
        <v>90</v>
      </c>
      <c r="C20" s="3"/>
      <c r="E20" s="11" t="str">
        <f t="shared" si="0"/>
        <v/>
      </c>
    </row>
    <row r="21" spans="1:5" ht="12.75">
      <c r="A21" s="7">
        <v>4</v>
      </c>
      <c r="B21" s="7">
        <v>46</v>
      </c>
      <c r="C21" s="3"/>
      <c r="E21" s="11" t="str">
        <f t="shared" si="0"/>
        <v/>
      </c>
    </row>
    <row r="22" spans="1:5" ht="12.75">
      <c r="A22" s="7">
        <v>6</v>
      </c>
      <c r="B22" s="7">
        <v>52</v>
      </c>
      <c r="C22" s="3"/>
      <c r="E22" s="11" t="str">
        <f t="shared" si="0"/>
        <v/>
      </c>
    </row>
    <row r="23" spans="1:5" ht="12.75">
      <c r="A23" s="7">
        <v>81</v>
      </c>
      <c r="B23" s="7">
        <v>70</v>
      </c>
      <c r="C23" s="3"/>
      <c r="E23" s="11" t="str">
        <f t="shared" si="0"/>
        <v/>
      </c>
    </row>
    <row r="24" spans="1:5" ht="12.75">
      <c r="A24" s="7">
        <v>24</v>
      </c>
      <c r="B24" s="7">
        <v>90</v>
      </c>
      <c r="C24" s="3"/>
      <c r="E24" s="11" t="str">
        <f t="shared" si="0"/>
        <v/>
      </c>
    </row>
    <row r="25" spans="1:5" ht="12.75">
      <c r="A25" s="7">
        <v>37</v>
      </c>
      <c r="B25" s="7">
        <v>6</v>
      </c>
      <c r="C25" s="3"/>
      <c r="E25" s="11" t="str">
        <f t="shared" si="0"/>
        <v/>
      </c>
    </row>
    <row r="26" spans="1:5" ht="12.75">
      <c r="A26" s="7">
        <v>96</v>
      </c>
      <c r="B26" s="7">
        <v>88</v>
      </c>
      <c r="C26" s="3"/>
      <c r="E26" s="11" t="str">
        <f t="shared" si="0"/>
        <v/>
      </c>
    </row>
    <row r="27" spans="1:5" ht="12.75">
      <c r="A27" s="7">
        <v>70</v>
      </c>
      <c r="B27" s="7">
        <v>44</v>
      </c>
      <c r="C27" s="3"/>
      <c r="E27" s="11" t="str">
        <f t="shared" si="0"/>
        <v/>
      </c>
    </row>
    <row r="28" spans="1:5" ht="12.75">
      <c r="A28" s="7">
        <v>52</v>
      </c>
      <c r="B28" s="7">
        <v>11</v>
      </c>
      <c r="C28" s="3"/>
      <c r="E28" s="11" t="str">
        <f t="shared" si="0"/>
        <v/>
      </c>
    </row>
    <row r="29" spans="1:5" ht="12.75">
      <c r="A29" s="7">
        <v>46</v>
      </c>
      <c r="B29" s="7">
        <v>2</v>
      </c>
      <c r="C29" s="3"/>
      <c r="E29" s="11" t="str">
        <f t="shared" si="0"/>
        <v/>
      </c>
    </row>
    <row r="30" spans="1:5" ht="12.75">
      <c r="A30" s="7">
        <v>93</v>
      </c>
      <c r="B30" s="7">
        <v>63</v>
      </c>
      <c r="C30" s="3"/>
      <c r="E30" s="11" t="str">
        <f t="shared" si="0"/>
        <v/>
      </c>
    </row>
    <row r="31" spans="1:5" ht="12.75">
      <c r="A31" s="7">
        <v>7</v>
      </c>
      <c r="B31" s="7">
        <v>83</v>
      </c>
      <c r="C31" s="3"/>
      <c r="E31" s="11" t="str">
        <f t="shared" si="0"/>
        <v/>
      </c>
    </row>
    <row r="32" spans="1:5" ht="12.75">
      <c r="A32" s="7">
        <v>66</v>
      </c>
      <c r="B32" s="7">
        <v>46</v>
      </c>
      <c r="C32" s="3"/>
      <c r="E32" s="11" t="str">
        <f t="shared" si="0"/>
        <v/>
      </c>
    </row>
    <row r="33" spans="1:5" ht="12.75">
      <c r="A33" s="7">
        <v>94</v>
      </c>
      <c r="B33" s="7">
        <v>11</v>
      </c>
      <c r="C33" s="3"/>
      <c r="E33" s="11" t="str">
        <f t="shared" si="0"/>
        <v/>
      </c>
    </row>
    <row r="34" spans="1:5" ht="12.75">
      <c r="A34" s="7">
        <v>71</v>
      </c>
      <c r="B34" s="7">
        <v>50</v>
      </c>
      <c r="C34" s="3"/>
      <c r="E34" s="11" t="str">
        <f t="shared" si="0"/>
        <v/>
      </c>
    </row>
    <row r="35" spans="1:5" ht="12.75">
      <c r="A35" s="7">
        <v>85</v>
      </c>
      <c r="B35" s="7">
        <v>91</v>
      </c>
      <c r="C35" s="3"/>
      <c r="E35" s="11" t="str">
        <f t="shared" si="0"/>
        <v/>
      </c>
    </row>
    <row r="36" spans="1:5" ht="12.75">
      <c r="A36" s="7">
        <v>95</v>
      </c>
      <c r="B36" s="7">
        <v>91</v>
      </c>
      <c r="C36" s="3"/>
      <c r="E36" s="11" t="str">
        <f t="shared" si="0"/>
        <v/>
      </c>
    </row>
    <row r="37" spans="1:5" ht="12.75">
      <c r="A37" s="7">
        <v>0</v>
      </c>
      <c r="B37" s="7">
        <v>56</v>
      </c>
      <c r="C37" s="3"/>
      <c r="E37" s="11" t="str">
        <f t="shared" si="0"/>
        <v/>
      </c>
    </row>
    <row r="38" spans="1:5" ht="12.75">
      <c r="A38" s="7">
        <v>82</v>
      </c>
      <c r="B38" s="7">
        <v>57</v>
      </c>
      <c r="C38" s="3"/>
      <c r="E38" s="11" t="str">
        <f t="shared" si="0"/>
        <v/>
      </c>
    </row>
    <row r="39" spans="1:5" ht="12.75">
      <c r="A39" s="7">
        <v>12</v>
      </c>
      <c r="B39" s="7">
        <v>95</v>
      </c>
      <c r="C39" s="3"/>
      <c r="E39" s="11" t="str">
        <f t="shared" si="0"/>
        <v/>
      </c>
    </row>
    <row r="40" spans="1:5" ht="12.75">
      <c r="A40" s="7">
        <v>97</v>
      </c>
      <c r="B40" s="7">
        <v>55</v>
      </c>
      <c r="C40" s="3"/>
      <c r="E40" s="11" t="str">
        <f t="shared" si="0"/>
        <v/>
      </c>
    </row>
    <row r="41" spans="1:5" ht="12.75">
      <c r="A41" s="7">
        <v>11</v>
      </c>
      <c r="B41" s="7">
        <v>16</v>
      </c>
      <c r="C41" s="3"/>
      <c r="E41" s="11" t="str">
        <f t="shared" si="0"/>
        <v/>
      </c>
    </row>
    <row r="42" spans="1:5" ht="12.75">
      <c r="A42" s="7">
        <v>82</v>
      </c>
      <c r="B42" s="7">
        <v>53</v>
      </c>
      <c r="C42" s="3"/>
      <c r="E42" s="11" t="str">
        <f t="shared" si="0"/>
        <v/>
      </c>
    </row>
    <row r="43" spans="1:5" ht="12.75">
      <c r="A43" s="7">
        <v>29</v>
      </c>
      <c r="B43" s="7">
        <v>19</v>
      </c>
      <c r="C43" s="3"/>
      <c r="E43" s="11" t="str">
        <f t="shared" si="0"/>
        <v/>
      </c>
    </row>
    <row r="44" spans="1:5" ht="12.75">
      <c r="A44" s="7">
        <v>3</v>
      </c>
      <c r="B44" s="7">
        <v>98</v>
      </c>
      <c r="C44" s="3"/>
      <c r="E44" s="11" t="str">
        <f t="shared" si="0"/>
        <v/>
      </c>
    </row>
    <row r="45" spans="1:5" ht="12.75">
      <c r="A45" s="7">
        <v>91</v>
      </c>
      <c r="B45" s="7">
        <v>90</v>
      </c>
      <c r="C45" s="3"/>
      <c r="E45" s="11" t="str">
        <f t="shared" si="0"/>
        <v/>
      </c>
    </row>
    <row r="46" spans="1:5" ht="12.75">
      <c r="A46" s="7">
        <v>34</v>
      </c>
      <c r="B46" s="7">
        <v>86</v>
      </c>
      <c r="C46" s="3"/>
      <c r="E46" s="11" t="str">
        <f t="shared" si="0"/>
        <v/>
      </c>
    </row>
    <row r="47" spans="1:5" ht="12.75">
      <c r="A47" s="7">
        <v>15</v>
      </c>
      <c r="B47" s="7">
        <v>38</v>
      </c>
      <c r="C47" s="3"/>
      <c r="E47" s="11" t="str">
        <f aca="true" t="shared" si="1" ref="E47:E64">IF(ISBLANK(C46),"",IF(C46=W_1*A46+W_2*B46,"CORRECT","INCORRECT"))</f>
        <v/>
      </c>
    </row>
    <row r="48" spans="1:5" ht="12.75">
      <c r="A48" s="7">
        <v>54</v>
      </c>
      <c r="B48" s="7">
        <v>34</v>
      </c>
      <c r="C48" s="3"/>
      <c r="E48" s="11" t="str">
        <f t="shared" si="1"/>
        <v/>
      </c>
    </row>
    <row r="49" spans="1:5" ht="12.75">
      <c r="A49" s="7">
        <v>39</v>
      </c>
      <c r="B49" s="7">
        <v>56</v>
      </c>
      <c r="C49" s="3"/>
      <c r="E49" s="11" t="str">
        <f t="shared" si="1"/>
        <v/>
      </c>
    </row>
    <row r="50" spans="1:5" ht="12.75">
      <c r="A50" s="7">
        <v>96</v>
      </c>
      <c r="B50" s="7">
        <v>11</v>
      </c>
      <c r="C50" s="3"/>
      <c r="E50" s="11" t="str">
        <f t="shared" si="1"/>
        <v/>
      </c>
    </row>
    <row r="51" spans="1:5" ht="12.75">
      <c r="A51" s="7">
        <v>42</v>
      </c>
      <c r="B51" s="7">
        <v>51</v>
      </c>
      <c r="C51" s="3"/>
      <c r="E51" s="11" t="str">
        <f t="shared" si="1"/>
        <v/>
      </c>
    </row>
    <row r="52" spans="1:5" ht="12.75">
      <c r="A52" s="7">
        <v>51</v>
      </c>
      <c r="B52" s="7">
        <v>27</v>
      </c>
      <c r="C52" s="3"/>
      <c r="E52" s="11" t="str">
        <f t="shared" si="1"/>
        <v/>
      </c>
    </row>
    <row r="53" spans="1:5" ht="12.75">
      <c r="A53" s="7">
        <v>79</v>
      </c>
      <c r="B53" s="7">
        <v>76</v>
      </c>
      <c r="C53" s="3"/>
      <c r="E53" s="11" t="str">
        <f t="shared" si="1"/>
        <v/>
      </c>
    </row>
    <row r="54" spans="1:5" ht="12.75">
      <c r="A54" s="7">
        <v>65</v>
      </c>
      <c r="B54" s="7">
        <v>91</v>
      </c>
      <c r="C54" s="3"/>
      <c r="E54" s="11" t="str">
        <f t="shared" si="1"/>
        <v/>
      </c>
    </row>
    <row r="55" spans="1:5" ht="12.75">
      <c r="A55" s="7">
        <v>75</v>
      </c>
      <c r="B55" s="7">
        <v>80</v>
      </c>
      <c r="C55" s="3"/>
      <c r="E55" s="11" t="str">
        <f t="shared" si="1"/>
        <v/>
      </c>
    </row>
    <row r="56" spans="1:5" ht="12.75">
      <c r="A56" s="7">
        <v>88</v>
      </c>
      <c r="B56" s="7">
        <v>22</v>
      </c>
      <c r="C56" s="3"/>
      <c r="E56" s="11" t="str">
        <f t="shared" si="1"/>
        <v/>
      </c>
    </row>
    <row r="57" spans="1:5" ht="12.75">
      <c r="A57" s="7">
        <v>98</v>
      </c>
      <c r="B57" s="7">
        <v>98</v>
      </c>
      <c r="C57" s="3"/>
      <c r="E57" s="11" t="str">
        <f t="shared" si="1"/>
        <v/>
      </c>
    </row>
    <row r="58" spans="1:5" ht="12.75">
      <c r="A58" s="7">
        <v>99</v>
      </c>
      <c r="B58" s="7">
        <v>48</v>
      </c>
      <c r="C58" s="3"/>
      <c r="E58" s="11" t="str">
        <f t="shared" si="1"/>
        <v/>
      </c>
    </row>
    <row r="59" spans="1:5" ht="12.75">
      <c r="A59" s="7">
        <v>75</v>
      </c>
      <c r="B59" s="7">
        <v>8</v>
      </c>
      <c r="C59" s="3"/>
      <c r="E59" s="11" t="str">
        <f t="shared" si="1"/>
        <v/>
      </c>
    </row>
    <row r="60" spans="1:5" ht="12.75">
      <c r="A60" s="7">
        <v>23</v>
      </c>
      <c r="B60" s="7">
        <v>0</v>
      </c>
      <c r="C60" s="3"/>
      <c r="E60" s="11" t="str">
        <f t="shared" si="1"/>
        <v/>
      </c>
    </row>
    <row r="61" spans="1:5" ht="12.75">
      <c r="A61" s="7">
        <v>26</v>
      </c>
      <c r="B61" s="7">
        <v>58</v>
      </c>
      <c r="C61" s="3"/>
      <c r="E61" s="11" t="str">
        <f t="shared" si="1"/>
        <v/>
      </c>
    </row>
    <row r="62" spans="1:5" ht="12.75">
      <c r="A62" s="7">
        <v>42</v>
      </c>
      <c r="B62" s="7">
        <v>11</v>
      </c>
      <c r="C62" s="3"/>
      <c r="E62" s="11" t="str">
        <f t="shared" si="1"/>
        <v/>
      </c>
    </row>
    <row r="63" spans="1:5" ht="12.75">
      <c r="A63" s="7">
        <v>81</v>
      </c>
      <c r="B63" s="7">
        <v>71</v>
      </c>
      <c r="C63" s="3"/>
      <c r="E63" s="11" t="str">
        <f t="shared" si="1"/>
        <v/>
      </c>
    </row>
    <row r="64" ht="12.75">
      <c r="E64" s="11" t="str">
        <f t="shared" si="1"/>
        <v/>
      </c>
    </row>
  </sheetData>
  <hyperlinks>
    <hyperlink ref="A1" location="CONTENTS" display="CONTENTS"/>
    <hyperlink ref="F12:H12" location="Sheet2!A1" display="PROCEED TO SHEET 2"/>
    <hyperlink ref="F12" location="Sheet2!A1" display="PROCEED TO SHEET 2 (Handling data)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1.8515625" style="0" customWidth="1"/>
    <col min="2" max="2" width="8.28125" style="0" customWidth="1"/>
    <col min="3" max="3" width="14.140625" style="0" customWidth="1"/>
    <col min="4" max="4" width="9.140625" style="1" customWidth="1"/>
    <col min="6" max="6" width="10.00390625" style="0" customWidth="1"/>
    <col min="10" max="10" width="10.8515625" style="0" customWidth="1"/>
  </cols>
  <sheetData>
    <row r="1" spans="1:3" ht="12.75">
      <c r="A1" s="14" t="s">
        <v>102</v>
      </c>
      <c r="C1" s="46" t="s">
        <v>269</v>
      </c>
    </row>
    <row r="3" spans="3:6" ht="12.75">
      <c r="C3" s="44" t="s">
        <v>127</v>
      </c>
      <c r="D3" s="16"/>
      <c r="E3" s="16"/>
      <c r="F3" s="16"/>
    </row>
    <row r="4" spans="3:13" ht="12.75">
      <c r="C4" s="30" t="s">
        <v>145</v>
      </c>
      <c r="D4" s="31"/>
      <c r="E4" s="30"/>
      <c r="F4" s="30"/>
      <c r="G4" s="30"/>
      <c r="H4" s="30"/>
      <c r="I4" s="30"/>
      <c r="J4" s="30"/>
      <c r="K4" s="30"/>
      <c r="L4" s="30"/>
      <c r="M4" s="30"/>
    </row>
    <row r="5" spans="3:13" ht="12.75">
      <c r="C5" s="30" t="s">
        <v>146</v>
      </c>
      <c r="D5" s="31"/>
      <c r="E5" s="30"/>
      <c r="F5" s="30"/>
      <c r="G5" s="30"/>
      <c r="H5" s="30"/>
      <c r="I5" s="30"/>
      <c r="J5" s="30"/>
      <c r="K5" s="30"/>
      <c r="L5" s="30"/>
      <c r="M5" s="30"/>
    </row>
    <row r="6" spans="3:13" ht="12.75">
      <c r="C6" s="30" t="s">
        <v>147</v>
      </c>
      <c r="D6" s="31"/>
      <c r="E6" s="30"/>
      <c r="F6" s="30"/>
      <c r="G6" s="30"/>
      <c r="H6" s="30"/>
      <c r="I6" s="30"/>
      <c r="J6" s="30"/>
      <c r="K6" s="30"/>
      <c r="L6" s="30"/>
      <c r="M6" s="30"/>
    </row>
    <row r="7" spans="3:13" ht="12.75">
      <c r="C7" s="30" t="s">
        <v>148</v>
      </c>
      <c r="D7" s="31"/>
      <c r="E7" s="30"/>
      <c r="F7" s="30"/>
      <c r="G7" s="30"/>
      <c r="H7" s="30"/>
      <c r="I7" s="30"/>
      <c r="J7" s="30"/>
      <c r="K7" s="30"/>
      <c r="L7" s="30"/>
      <c r="M7" s="30"/>
    </row>
    <row r="8" spans="3:13" ht="12.75">
      <c r="C8" s="30" t="s">
        <v>285</v>
      </c>
      <c r="D8" s="31"/>
      <c r="E8" s="30"/>
      <c r="F8" s="30"/>
      <c r="G8" s="30"/>
      <c r="H8" s="30"/>
      <c r="I8" s="30"/>
      <c r="J8" s="30"/>
      <c r="K8" s="30"/>
      <c r="L8" s="30"/>
      <c r="M8" s="30"/>
    </row>
    <row r="9" spans="3:13" ht="12.75">
      <c r="C9" s="30" t="s">
        <v>149</v>
      </c>
      <c r="D9" s="31"/>
      <c r="E9" s="30"/>
      <c r="F9" s="30"/>
      <c r="G9" s="30"/>
      <c r="H9" s="30"/>
      <c r="I9" s="30"/>
      <c r="J9" s="30"/>
      <c r="K9" s="30"/>
      <c r="L9" s="30"/>
      <c r="M9" s="30"/>
    </row>
    <row r="10" spans="3:13" ht="12.75">
      <c r="C10" s="30" t="s">
        <v>150</v>
      </c>
      <c r="D10" s="31"/>
      <c r="E10" s="30"/>
      <c r="F10" s="30"/>
      <c r="G10" s="30"/>
      <c r="H10" s="30"/>
      <c r="I10" s="30"/>
      <c r="J10" s="30"/>
      <c r="K10" s="30"/>
      <c r="L10" s="30"/>
      <c r="M10" s="30"/>
    </row>
    <row r="11" spans="3:13" ht="12.75">
      <c r="C11" s="30" t="s">
        <v>151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3" ht="12.75">
      <c r="A12" s="20">
        <v>35</v>
      </c>
      <c r="B12" s="20">
        <v>35</v>
      </c>
      <c r="C12" s="20">
        <v>40</v>
      </c>
    </row>
    <row r="13" ht="12.75"/>
    <row r="14" spans="1:10" ht="12.75">
      <c r="A14" s="12">
        <v>0.4</v>
      </c>
      <c r="B14" s="12">
        <v>0.6</v>
      </c>
      <c r="F14" s="11" t="str">
        <f>'Sheet1 (2)'!H11</f>
        <v/>
      </c>
      <c r="G14" s="55" t="s">
        <v>278</v>
      </c>
      <c r="H14" s="55"/>
      <c r="I14" s="55"/>
      <c r="J14" s="55"/>
    </row>
    <row r="15" spans="1:4" ht="12.75">
      <c r="A15" s="6" t="s">
        <v>26</v>
      </c>
      <c r="B15" s="6" t="s">
        <v>27</v>
      </c>
      <c r="C15" s="8" t="s">
        <v>70</v>
      </c>
      <c r="D15" s="3" t="s">
        <v>35</v>
      </c>
    </row>
    <row r="16" spans="1:27" ht="12.75">
      <c r="A16" s="7">
        <v>57</v>
      </c>
      <c r="B16" s="7">
        <v>38</v>
      </c>
      <c r="C16" s="8">
        <f aca="true" t="shared" si="0" ref="C16:C47">W_1*A16+W_2*B16</f>
        <v>45.6</v>
      </c>
      <c r="D16" s="3"/>
      <c r="F16" s="11" t="str">
        <f>IF(ISBLANK(D16),"",IF(D16=AA16,"CORRECT","INCORRECT"))</f>
        <v/>
      </c>
      <c r="AA16" s="3" t="str">
        <f aca="true" t="shared" si="1" ref="AA16:AA47">IF((A16&gt;=M_1)*(B16&gt;=M_2)*(C16&gt;=M_3),"PASS","FAIL")</f>
        <v>PASS</v>
      </c>
    </row>
    <row r="17" spans="1:27" ht="12.75">
      <c r="A17" s="7">
        <v>50</v>
      </c>
      <c r="B17" s="7">
        <v>34</v>
      </c>
      <c r="C17" s="8">
        <f t="shared" si="0"/>
        <v>40.4</v>
      </c>
      <c r="D17" s="3"/>
      <c r="F17" s="11" t="str">
        <f aca="true" t="shared" si="2" ref="F17:F65">IF(ISBLANK(D17),"",IF(D17=AA17,"CORRECT","INCORRECT"))</f>
        <v/>
      </c>
      <c r="AA17" s="3" t="str">
        <f t="shared" si="1"/>
        <v>FAIL</v>
      </c>
    </row>
    <row r="18" spans="1:27" ht="12.75">
      <c r="A18" s="7">
        <v>36</v>
      </c>
      <c r="B18" s="7">
        <v>69</v>
      </c>
      <c r="C18" s="8">
        <f t="shared" si="0"/>
        <v>55.8</v>
      </c>
      <c r="D18" s="3"/>
      <c r="F18" s="11" t="str">
        <f t="shared" si="2"/>
        <v/>
      </c>
      <c r="AA18" s="3" t="str">
        <f t="shared" si="1"/>
        <v>PASS</v>
      </c>
    </row>
    <row r="19" spans="1:27" ht="12.75">
      <c r="A19" s="7">
        <v>47</v>
      </c>
      <c r="B19" s="7">
        <v>83</v>
      </c>
      <c r="C19" s="8">
        <f t="shared" si="0"/>
        <v>68.6</v>
      </c>
      <c r="D19" s="3"/>
      <c r="F19" s="11" t="str">
        <f t="shared" si="2"/>
        <v/>
      </c>
      <c r="AA19" s="3" t="str">
        <f t="shared" si="1"/>
        <v>PASS</v>
      </c>
    </row>
    <row r="20" spans="1:27" ht="12.75">
      <c r="A20" s="7">
        <v>97</v>
      </c>
      <c r="B20" s="7">
        <v>66</v>
      </c>
      <c r="C20" s="8">
        <f t="shared" si="0"/>
        <v>78.4</v>
      </c>
      <c r="D20" s="3"/>
      <c r="F20" s="11" t="str">
        <f t="shared" si="2"/>
        <v/>
      </c>
      <c r="AA20" s="3" t="str">
        <f t="shared" si="1"/>
        <v>PASS</v>
      </c>
    </row>
    <row r="21" spans="1:27" ht="12.75">
      <c r="A21" s="7">
        <v>92</v>
      </c>
      <c r="B21" s="7">
        <v>88</v>
      </c>
      <c r="C21" s="8">
        <f t="shared" si="0"/>
        <v>89.6</v>
      </c>
      <c r="D21" s="3"/>
      <c r="F21" s="11" t="str">
        <f t="shared" si="2"/>
        <v/>
      </c>
      <c r="AA21" s="3" t="str">
        <f t="shared" si="1"/>
        <v>PASS</v>
      </c>
    </row>
    <row r="22" spans="1:27" ht="12.75">
      <c r="A22" s="7">
        <v>97</v>
      </c>
      <c r="B22" s="7">
        <v>90</v>
      </c>
      <c r="C22" s="8">
        <f t="shared" si="0"/>
        <v>92.80000000000001</v>
      </c>
      <c r="D22" s="3"/>
      <c r="F22" s="11" t="str">
        <f t="shared" si="2"/>
        <v/>
      </c>
      <c r="AA22" s="3" t="str">
        <f t="shared" si="1"/>
        <v>PASS</v>
      </c>
    </row>
    <row r="23" spans="1:27" ht="12.75">
      <c r="A23" s="7">
        <v>4</v>
      </c>
      <c r="B23" s="7">
        <v>46</v>
      </c>
      <c r="C23" s="8">
        <f t="shared" si="0"/>
        <v>29.2</v>
      </c>
      <c r="D23" s="3"/>
      <c r="F23" s="11" t="str">
        <f t="shared" si="2"/>
        <v/>
      </c>
      <c r="AA23" s="3" t="str">
        <f t="shared" si="1"/>
        <v>FAIL</v>
      </c>
    </row>
    <row r="24" spans="1:27" ht="12.75">
      <c r="A24" s="7">
        <v>6</v>
      </c>
      <c r="B24" s="7">
        <v>52</v>
      </c>
      <c r="C24" s="8">
        <f t="shared" si="0"/>
        <v>33.6</v>
      </c>
      <c r="D24" s="3"/>
      <c r="F24" s="11" t="str">
        <f t="shared" si="2"/>
        <v/>
      </c>
      <c r="AA24" s="3" t="str">
        <f t="shared" si="1"/>
        <v>FAIL</v>
      </c>
    </row>
    <row r="25" spans="1:27" ht="12.75">
      <c r="A25" s="7">
        <v>81</v>
      </c>
      <c r="B25" s="7">
        <v>70</v>
      </c>
      <c r="C25" s="8">
        <f t="shared" si="0"/>
        <v>74.4</v>
      </c>
      <c r="D25" s="3"/>
      <c r="F25" s="11" t="str">
        <f t="shared" si="2"/>
        <v/>
      </c>
      <c r="AA25" s="3" t="str">
        <f t="shared" si="1"/>
        <v>PASS</v>
      </c>
    </row>
    <row r="26" spans="1:27" ht="12.75">
      <c r="A26" s="7">
        <v>24</v>
      </c>
      <c r="B26" s="7">
        <v>90</v>
      </c>
      <c r="C26" s="8">
        <f t="shared" si="0"/>
        <v>63.6</v>
      </c>
      <c r="D26" s="3"/>
      <c r="F26" s="11" t="str">
        <f t="shared" si="2"/>
        <v/>
      </c>
      <c r="AA26" s="3" t="str">
        <f t="shared" si="1"/>
        <v>FAIL</v>
      </c>
    </row>
    <row r="27" spans="1:27" ht="12.75">
      <c r="A27" s="7">
        <v>37</v>
      </c>
      <c r="B27" s="7">
        <v>6</v>
      </c>
      <c r="C27" s="8">
        <f t="shared" si="0"/>
        <v>18.4</v>
      </c>
      <c r="D27" s="3"/>
      <c r="F27" s="11" t="str">
        <f t="shared" si="2"/>
        <v/>
      </c>
      <c r="AA27" s="3" t="str">
        <f t="shared" si="1"/>
        <v>FAIL</v>
      </c>
    </row>
    <row r="28" spans="1:27" ht="12.75">
      <c r="A28" s="7">
        <v>96</v>
      </c>
      <c r="B28" s="7">
        <v>88</v>
      </c>
      <c r="C28" s="8">
        <f t="shared" si="0"/>
        <v>91.2</v>
      </c>
      <c r="D28" s="3"/>
      <c r="F28" s="11" t="str">
        <f t="shared" si="2"/>
        <v/>
      </c>
      <c r="AA28" s="3" t="str">
        <f t="shared" si="1"/>
        <v>PASS</v>
      </c>
    </row>
    <row r="29" spans="1:27" ht="12.75">
      <c r="A29" s="7">
        <v>70</v>
      </c>
      <c r="B29" s="7">
        <v>44</v>
      </c>
      <c r="C29" s="8">
        <f t="shared" si="0"/>
        <v>54.4</v>
      </c>
      <c r="D29" s="3"/>
      <c r="F29" s="11" t="str">
        <f t="shared" si="2"/>
        <v/>
      </c>
      <c r="AA29" s="3" t="str">
        <f t="shared" si="1"/>
        <v>PASS</v>
      </c>
    </row>
    <row r="30" spans="1:27" ht="12.75">
      <c r="A30" s="7">
        <v>52</v>
      </c>
      <c r="B30" s="7">
        <v>11</v>
      </c>
      <c r="C30" s="8">
        <f t="shared" si="0"/>
        <v>27.4</v>
      </c>
      <c r="D30" s="3"/>
      <c r="F30" s="11" t="str">
        <f t="shared" si="2"/>
        <v/>
      </c>
      <c r="AA30" s="3" t="str">
        <f t="shared" si="1"/>
        <v>FAIL</v>
      </c>
    </row>
    <row r="31" spans="1:27" ht="12.75">
      <c r="A31" s="7">
        <v>46</v>
      </c>
      <c r="B31" s="7">
        <v>2</v>
      </c>
      <c r="C31" s="8">
        <f t="shared" si="0"/>
        <v>19.6</v>
      </c>
      <c r="D31" s="3"/>
      <c r="F31" s="11" t="str">
        <f t="shared" si="2"/>
        <v/>
      </c>
      <c r="AA31" s="3" t="str">
        <f t="shared" si="1"/>
        <v>FAIL</v>
      </c>
    </row>
    <row r="32" spans="1:27" ht="12.75">
      <c r="A32" s="7">
        <v>93</v>
      </c>
      <c r="B32" s="7">
        <v>63</v>
      </c>
      <c r="C32" s="8">
        <f t="shared" si="0"/>
        <v>75</v>
      </c>
      <c r="D32" s="3"/>
      <c r="F32" s="11" t="str">
        <f t="shared" si="2"/>
        <v/>
      </c>
      <c r="AA32" s="3" t="str">
        <f t="shared" si="1"/>
        <v>PASS</v>
      </c>
    </row>
    <row r="33" spans="1:27" ht="12.75">
      <c r="A33" s="7">
        <v>7</v>
      </c>
      <c r="B33" s="7">
        <v>83</v>
      </c>
      <c r="C33" s="8">
        <f t="shared" si="0"/>
        <v>52.599999999999994</v>
      </c>
      <c r="D33" s="3"/>
      <c r="F33" s="11" t="str">
        <f t="shared" si="2"/>
        <v/>
      </c>
      <c r="AA33" s="3" t="str">
        <f t="shared" si="1"/>
        <v>FAIL</v>
      </c>
    </row>
    <row r="34" spans="1:27" ht="12.75">
      <c r="A34" s="7">
        <v>66</v>
      </c>
      <c r="B34" s="7">
        <v>46</v>
      </c>
      <c r="C34" s="8">
        <f t="shared" si="0"/>
        <v>54</v>
      </c>
      <c r="D34" s="3"/>
      <c r="F34" s="11" t="str">
        <f t="shared" si="2"/>
        <v/>
      </c>
      <c r="AA34" s="3" t="str">
        <f t="shared" si="1"/>
        <v>PASS</v>
      </c>
    </row>
    <row r="35" spans="1:27" ht="12.75">
      <c r="A35" s="7">
        <v>94</v>
      </c>
      <c r="B35" s="7">
        <v>11</v>
      </c>
      <c r="C35" s="8">
        <f t="shared" si="0"/>
        <v>44.2</v>
      </c>
      <c r="D35" s="3"/>
      <c r="F35" s="11" t="str">
        <f t="shared" si="2"/>
        <v/>
      </c>
      <c r="AA35" s="3" t="str">
        <f t="shared" si="1"/>
        <v>FAIL</v>
      </c>
    </row>
    <row r="36" spans="1:27" ht="12.75">
      <c r="A36" s="7">
        <v>71</v>
      </c>
      <c r="B36" s="7">
        <v>50</v>
      </c>
      <c r="C36" s="8">
        <f t="shared" si="0"/>
        <v>58.400000000000006</v>
      </c>
      <c r="D36" s="3"/>
      <c r="F36" s="11" t="str">
        <f t="shared" si="2"/>
        <v/>
      </c>
      <c r="AA36" s="3" t="str">
        <f t="shared" si="1"/>
        <v>PASS</v>
      </c>
    </row>
    <row r="37" spans="1:27" ht="12.75">
      <c r="A37" s="7">
        <v>85</v>
      </c>
      <c r="B37" s="7">
        <v>91</v>
      </c>
      <c r="C37" s="8">
        <f t="shared" si="0"/>
        <v>88.6</v>
      </c>
      <c r="D37" s="3"/>
      <c r="F37" s="11" t="str">
        <f t="shared" si="2"/>
        <v/>
      </c>
      <c r="AA37" s="3" t="str">
        <f t="shared" si="1"/>
        <v>PASS</v>
      </c>
    </row>
    <row r="38" spans="1:27" ht="12.75">
      <c r="A38" s="7">
        <v>95</v>
      </c>
      <c r="B38" s="7">
        <v>91</v>
      </c>
      <c r="C38" s="8">
        <f t="shared" si="0"/>
        <v>92.6</v>
      </c>
      <c r="D38" s="3"/>
      <c r="F38" s="11" t="str">
        <f t="shared" si="2"/>
        <v/>
      </c>
      <c r="AA38" s="3" t="str">
        <f t="shared" si="1"/>
        <v>PASS</v>
      </c>
    </row>
    <row r="39" spans="1:27" ht="12.75">
      <c r="A39" s="7">
        <v>0</v>
      </c>
      <c r="B39" s="7">
        <v>56</v>
      </c>
      <c r="C39" s="8">
        <f t="shared" si="0"/>
        <v>33.6</v>
      </c>
      <c r="D39" s="3"/>
      <c r="F39" s="11" t="str">
        <f t="shared" si="2"/>
        <v/>
      </c>
      <c r="AA39" s="3" t="str">
        <f t="shared" si="1"/>
        <v>FAIL</v>
      </c>
    </row>
    <row r="40" spans="1:27" ht="12.75">
      <c r="A40" s="7">
        <v>82</v>
      </c>
      <c r="B40" s="7">
        <v>57</v>
      </c>
      <c r="C40" s="8">
        <f t="shared" si="0"/>
        <v>67</v>
      </c>
      <c r="D40" s="3"/>
      <c r="F40" s="11" t="str">
        <f t="shared" si="2"/>
        <v/>
      </c>
      <c r="AA40" s="3" t="str">
        <f t="shared" si="1"/>
        <v>PASS</v>
      </c>
    </row>
    <row r="41" spans="1:27" ht="12.75">
      <c r="A41" s="7">
        <v>12</v>
      </c>
      <c r="B41" s="7">
        <v>95</v>
      </c>
      <c r="C41" s="8">
        <f t="shared" si="0"/>
        <v>61.8</v>
      </c>
      <c r="D41" s="3"/>
      <c r="F41" s="11" t="str">
        <f t="shared" si="2"/>
        <v/>
      </c>
      <c r="AA41" s="3" t="str">
        <f t="shared" si="1"/>
        <v>FAIL</v>
      </c>
    </row>
    <row r="42" spans="1:27" ht="12.75">
      <c r="A42" s="7">
        <v>97</v>
      </c>
      <c r="B42" s="7">
        <v>55</v>
      </c>
      <c r="C42" s="8">
        <f t="shared" si="0"/>
        <v>71.80000000000001</v>
      </c>
      <c r="D42" s="3"/>
      <c r="F42" s="11" t="str">
        <f t="shared" si="2"/>
        <v/>
      </c>
      <c r="AA42" s="3" t="str">
        <f t="shared" si="1"/>
        <v>PASS</v>
      </c>
    </row>
    <row r="43" spans="1:27" ht="12.75">
      <c r="A43" s="7">
        <v>11</v>
      </c>
      <c r="B43" s="7">
        <v>16</v>
      </c>
      <c r="C43" s="8">
        <f t="shared" si="0"/>
        <v>14</v>
      </c>
      <c r="D43" s="3"/>
      <c r="F43" s="11" t="str">
        <f t="shared" si="2"/>
        <v/>
      </c>
      <c r="AA43" s="3" t="str">
        <f t="shared" si="1"/>
        <v>FAIL</v>
      </c>
    </row>
    <row r="44" spans="1:27" ht="12.75">
      <c r="A44" s="7">
        <v>82</v>
      </c>
      <c r="B44" s="7">
        <v>53</v>
      </c>
      <c r="C44" s="8">
        <f t="shared" si="0"/>
        <v>64.6</v>
      </c>
      <c r="D44" s="3"/>
      <c r="F44" s="11" t="str">
        <f t="shared" si="2"/>
        <v/>
      </c>
      <c r="AA44" s="3" t="str">
        <f t="shared" si="1"/>
        <v>PASS</v>
      </c>
    </row>
    <row r="45" spans="1:27" ht="12.75">
      <c r="A45" s="7">
        <v>29</v>
      </c>
      <c r="B45" s="7">
        <v>19</v>
      </c>
      <c r="C45" s="8">
        <f t="shared" si="0"/>
        <v>23</v>
      </c>
      <c r="D45" s="3"/>
      <c r="F45" s="11" t="str">
        <f t="shared" si="2"/>
        <v/>
      </c>
      <c r="AA45" s="3" t="str">
        <f t="shared" si="1"/>
        <v>FAIL</v>
      </c>
    </row>
    <row r="46" spans="1:27" ht="12.75">
      <c r="A46" s="7">
        <v>3</v>
      </c>
      <c r="B46" s="7">
        <v>98</v>
      </c>
      <c r="C46" s="8">
        <f t="shared" si="0"/>
        <v>60</v>
      </c>
      <c r="D46" s="3"/>
      <c r="F46" s="11" t="str">
        <f t="shared" si="2"/>
        <v/>
      </c>
      <c r="AA46" s="3" t="str">
        <f t="shared" si="1"/>
        <v>FAIL</v>
      </c>
    </row>
    <row r="47" spans="1:27" ht="12.75">
      <c r="A47" s="7">
        <v>91</v>
      </c>
      <c r="B47" s="7">
        <v>90</v>
      </c>
      <c r="C47" s="8">
        <f t="shared" si="0"/>
        <v>90.4</v>
      </c>
      <c r="D47" s="3"/>
      <c r="F47" s="11" t="str">
        <f t="shared" si="2"/>
        <v/>
      </c>
      <c r="AA47" s="3" t="str">
        <f t="shared" si="1"/>
        <v>PASS</v>
      </c>
    </row>
    <row r="48" spans="1:27" ht="12.75">
      <c r="A48" s="7">
        <v>34</v>
      </c>
      <c r="B48" s="7">
        <v>86</v>
      </c>
      <c r="C48" s="8">
        <f aca="true" t="shared" si="3" ref="C48:C65">W_1*A48+W_2*B48</f>
        <v>65.2</v>
      </c>
      <c r="D48" s="3"/>
      <c r="F48" s="11" t="str">
        <f t="shared" si="2"/>
        <v/>
      </c>
      <c r="AA48" s="3" t="str">
        <f aca="true" t="shared" si="4" ref="AA48:AA65">IF((A48&gt;=M_1)*(B48&gt;=M_2)*(C48&gt;=M_3),"PASS","FAIL")</f>
        <v>FAIL</v>
      </c>
    </row>
    <row r="49" spans="1:27" ht="12.75">
      <c r="A49" s="7">
        <v>15</v>
      </c>
      <c r="B49" s="7">
        <v>38</v>
      </c>
      <c r="C49" s="8">
        <f t="shared" si="3"/>
        <v>28.8</v>
      </c>
      <c r="D49" s="3"/>
      <c r="F49" s="11" t="str">
        <f t="shared" si="2"/>
        <v/>
      </c>
      <c r="AA49" s="3" t="str">
        <f t="shared" si="4"/>
        <v>FAIL</v>
      </c>
    </row>
    <row r="50" spans="1:27" ht="12.75">
      <c r="A50" s="7">
        <v>54</v>
      </c>
      <c r="B50" s="7">
        <v>34</v>
      </c>
      <c r="C50" s="8">
        <f t="shared" si="3"/>
        <v>42</v>
      </c>
      <c r="D50" s="3"/>
      <c r="F50" s="11" t="str">
        <f t="shared" si="2"/>
        <v/>
      </c>
      <c r="AA50" s="3" t="str">
        <f t="shared" si="4"/>
        <v>FAIL</v>
      </c>
    </row>
    <row r="51" spans="1:27" ht="12.75">
      <c r="A51" s="7">
        <v>39</v>
      </c>
      <c r="B51" s="7">
        <v>56</v>
      </c>
      <c r="C51" s="8">
        <f t="shared" si="3"/>
        <v>49.2</v>
      </c>
      <c r="D51" s="3"/>
      <c r="F51" s="11" t="str">
        <f t="shared" si="2"/>
        <v/>
      </c>
      <c r="AA51" s="3" t="str">
        <f t="shared" si="4"/>
        <v>PASS</v>
      </c>
    </row>
    <row r="52" spans="1:27" ht="12.75">
      <c r="A52" s="7">
        <v>96</v>
      </c>
      <c r="B52" s="7">
        <v>11</v>
      </c>
      <c r="C52" s="8">
        <f t="shared" si="3"/>
        <v>45.00000000000001</v>
      </c>
      <c r="D52" s="3"/>
      <c r="F52" s="11" t="str">
        <f t="shared" si="2"/>
        <v/>
      </c>
      <c r="AA52" s="3" t="str">
        <f t="shared" si="4"/>
        <v>FAIL</v>
      </c>
    </row>
    <row r="53" spans="1:27" ht="12.75">
      <c r="A53" s="7">
        <v>42</v>
      </c>
      <c r="B53" s="7">
        <v>51</v>
      </c>
      <c r="C53" s="8">
        <f t="shared" si="3"/>
        <v>47.4</v>
      </c>
      <c r="D53" s="3"/>
      <c r="F53" s="11" t="str">
        <f t="shared" si="2"/>
        <v/>
      </c>
      <c r="AA53" s="3" t="str">
        <f t="shared" si="4"/>
        <v>PASS</v>
      </c>
    </row>
    <row r="54" spans="1:27" ht="12.75">
      <c r="A54" s="7">
        <v>51</v>
      </c>
      <c r="B54" s="7">
        <v>27</v>
      </c>
      <c r="C54" s="8">
        <f t="shared" si="3"/>
        <v>36.6</v>
      </c>
      <c r="D54" s="3"/>
      <c r="F54" s="11" t="str">
        <f t="shared" si="2"/>
        <v/>
      </c>
      <c r="AA54" s="3" t="str">
        <f t="shared" si="4"/>
        <v>FAIL</v>
      </c>
    </row>
    <row r="55" spans="1:27" ht="12.75">
      <c r="A55" s="7">
        <v>79</v>
      </c>
      <c r="B55" s="7">
        <v>76</v>
      </c>
      <c r="C55" s="8">
        <f t="shared" si="3"/>
        <v>77.2</v>
      </c>
      <c r="D55" s="3"/>
      <c r="F55" s="11" t="str">
        <f t="shared" si="2"/>
        <v/>
      </c>
      <c r="AA55" s="3" t="str">
        <f t="shared" si="4"/>
        <v>PASS</v>
      </c>
    </row>
    <row r="56" spans="1:27" ht="12.75">
      <c r="A56" s="7">
        <v>65</v>
      </c>
      <c r="B56" s="7">
        <v>91</v>
      </c>
      <c r="C56" s="8">
        <f t="shared" si="3"/>
        <v>80.6</v>
      </c>
      <c r="D56" s="3"/>
      <c r="F56" s="11" t="str">
        <f t="shared" si="2"/>
        <v/>
      </c>
      <c r="AA56" s="3" t="str">
        <f t="shared" si="4"/>
        <v>PASS</v>
      </c>
    </row>
    <row r="57" spans="1:27" ht="12.75">
      <c r="A57" s="7">
        <v>75</v>
      </c>
      <c r="B57" s="7">
        <v>80</v>
      </c>
      <c r="C57" s="8">
        <f t="shared" si="3"/>
        <v>78</v>
      </c>
      <c r="D57" s="3"/>
      <c r="F57" s="11" t="str">
        <f t="shared" si="2"/>
        <v/>
      </c>
      <c r="AA57" s="3" t="str">
        <f t="shared" si="4"/>
        <v>PASS</v>
      </c>
    </row>
    <row r="58" spans="1:27" ht="12.75">
      <c r="A58" s="7">
        <v>88</v>
      </c>
      <c r="B58" s="7">
        <v>22</v>
      </c>
      <c r="C58" s="8">
        <f t="shared" si="3"/>
        <v>48.400000000000006</v>
      </c>
      <c r="D58" s="3"/>
      <c r="F58" s="11" t="str">
        <f t="shared" si="2"/>
        <v/>
      </c>
      <c r="AA58" s="3" t="str">
        <f t="shared" si="4"/>
        <v>FAIL</v>
      </c>
    </row>
    <row r="59" spans="1:27" ht="12.75">
      <c r="A59" s="7">
        <v>98</v>
      </c>
      <c r="B59" s="7">
        <v>98</v>
      </c>
      <c r="C59" s="8">
        <f t="shared" si="3"/>
        <v>98</v>
      </c>
      <c r="D59" s="3"/>
      <c r="F59" s="11" t="str">
        <f t="shared" si="2"/>
        <v/>
      </c>
      <c r="AA59" s="3" t="str">
        <f t="shared" si="4"/>
        <v>PASS</v>
      </c>
    </row>
    <row r="60" spans="1:27" ht="12.75">
      <c r="A60" s="7">
        <v>99</v>
      </c>
      <c r="B60" s="7">
        <v>48</v>
      </c>
      <c r="C60" s="8">
        <f t="shared" si="3"/>
        <v>68.4</v>
      </c>
      <c r="D60" s="3"/>
      <c r="F60" s="11" t="str">
        <f t="shared" si="2"/>
        <v/>
      </c>
      <c r="AA60" s="3" t="str">
        <f t="shared" si="4"/>
        <v>PASS</v>
      </c>
    </row>
    <row r="61" spans="1:27" ht="12.75">
      <c r="A61" s="7">
        <v>75</v>
      </c>
      <c r="B61" s="7">
        <v>8</v>
      </c>
      <c r="C61" s="8">
        <f t="shared" si="3"/>
        <v>34.8</v>
      </c>
      <c r="D61" s="3"/>
      <c r="F61" s="11" t="str">
        <f t="shared" si="2"/>
        <v/>
      </c>
      <c r="AA61" s="3" t="str">
        <f t="shared" si="4"/>
        <v>FAIL</v>
      </c>
    </row>
    <row r="62" spans="1:27" ht="12.75">
      <c r="A62" s="7">
        <v>23</v>
      </c>
      <c r="B62" s="7">
        <v>0</v>
      </c>
      <c r="C62" s="8">
        <f t="shared" si="3"/>
        <v>9.200000000000001</v>
      </c>
      <c r="D62" s="3"/>
      <c r="F62" s="11" t="str">
        <f t="shared" si="2"/>
        <v/>
      </c>
      <c r="AA62" s="3" t="str">
        <f t="shared" si="4"/>
        <v>FAIL</v>
      </c>
    </row>
    <row r="63" spans="1:27" ht="12.75">
      <c r="A63" s="7">
        <v>26</v>
      </c>
      <c r="B63" s="7">
        <v>58</v>
      </c>
      <c r="C63" s="8">
        <f t="shared" si="3"/>
        <v>45.199999999999996</v>
      </c>
      <c r="D63" s="3"/>
      <c r="F63" s="11" t="str">
        <f t="shared" si="2"/>
        <v/>
      </c>
      <c r="AA63" s="3" t="str">
        <f t="shared" si="4"/>
        <v>FAIL</v>
      </c>
    </row>
    <row r="64" spans="1:27" ht="12.75">
      <c r="A64" s="7">
        <v>42</v>
      </c>
      <c r="B64" s="7">
        <v>11</v>
      </c>
      <c r="C64" s="8">
        <f t="shared" si="3"/>
        <v>23.4</v>
      </c>
      <c r="D64" s="3"/>
      <c r="F64" s="11" t="str">
        <f t="shared" si="2"/>
        <v/>
      </c>
      <c r="AA64" s="3" t="str">
        <f t="shared" si="4"/>
        <v>FAIL</v>
      </c>
    </row>
    <row r="65" spans="1:27" ht="12.75">
      <c r="A65" s="7">
        <v>81</v>
      </c>
      <c r="B65" s="7">
        <v>71</v>
      </c>
      <c r="C65" s="8">
        <f t="shared" si="3"/>
        <v>75</v>
      </c>
      <c r="D65" s="3"/>
      <c r="F65" s="11" t="str">
        <f t="shared" si="2"/>
        <v/>
      </c>
      <c r="AA65" s="3" t="str">
        <f t="shared" si="4"/>
        <v>PASS</v>
      </c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</sheetData>
  <hyperlinks>
    <hyperlink ref="A1" location="CONTENTS" display="CONTENTS"/>
    <hyperlink ref="G14:I14" location="Sheet3!A1" display="PROCEED TO SHEET 3"/>
    <hyperlink ref="G14" location="Sheet3!A1" display="PROCEED TO SHEET 3 (Central tendency)"/>
    <hyperlink ref="G14:J14" location="Sheet3!A1" display="PROCEED TO SHEET 3 (Central tendency)"/>
  </hyperlink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F27" sqref="F27"/>
    </sheetView>
  </sheetViews>
  <sheetFormatPr defaultColWidth="9.140625" defaultRowHeight="12.75"/>
  <cols>
    <col min="1" max="1" width="11.8515625" style="0" customWidth="1"/>
    <col min="2" max="2" width="12.140625" style="0" customWidth="1"/>
    <col min="3" max="3" width="11.8515625" style="0" customWidth="1"/>
    <col min="4" max="4" width="9.140625" style="1" customWidth="1"/>
    <col min="6" max="6" width="26.00390625" style="0" customWidth="1"/>
  </cols>
  <sheetData>
    <row r="1" spans="1:4" ht="12.75">
      <c r="A1" s="14" t="s">
        <v>102</v>
      </c>
      <c r="B1" s="56"/>
      <c r="C1" s="46" t="s">
        <v>263</v>
      </c>
      <c r="D1" s="47"/>
    </row>
    <row r="3" spans="3:5" ht="12.75">
      <c r="C3" s="44" t="s">
        <v>128</v>
      </c>
      <c r="D3" s="16"/>
      <c r="E3" s="16"/>
    </row>
    <row r="4" spans="3:12" ht="12.75">
      <c r="C4" s="30" t="s">
        <v>237</v>
      </c>
      <c r="D4" s="31"/>
      <c r="E4" s="30"/>
      <c r="F4" s="30"/>
      <c r="G4" s="30"/>
      <c r="H4" s="30"/>
      <c r="I4" s="30"/>
      <c r="J4" s="30"/>
      <c r="K4" s="30"/>
      <c r="L4" s="30"/>
    </row>
    <row r="5" spans="3:12" ht="12.75">
      <c r="C5" s="30" t="s">
        <v>155</v>
      </c>
      <c r="D5" s="31"/>
      <c r="E5" s="30"/>
      <c r="F5" s="30"/>
      <c r="G5" s="30"/>
      <c r="H5" s="30"/>
      <c r="I5" s="30"/>
      <c r="J5" s="30"/>
      <c r="K5" s="30"/>
      <c r="L5" s="30"/>
    </row>
    <row r="6" spans="3:12" ht="12.75">
      <c r="C6" s="30" t="s">
        <v>152</v>
      </c>
      <c r="D6" s="30"/>
      <c r="E6" s="30"/>
      <c r="F6" s="30"/>
      <c r="G6" s="30"/>
      <c r="H6" s="30"/>
      <c r="I6" s="30"/>
      <c r="J6" s="30"/>
      <c r="K6" s="30"/>
      <c r="L6" s="30"/>
    </row>
    <row r="7" spans="6:12" ht="12.75">
      <c r="F7" s="30" t="s">
        <v>121</v>
      </c>
      <c r="G7" s="3"/>
      <c r="H7" s="19" t="str">
        <f>'Sheet1 (2)'!N9</f>
        <v/>
      </c>
      <c r="I7" s="15"/>
      <c r="J7" s="15"/>
      <c r="K7" s="15"/>
      <c r="L7" s="15"/>
    </row>
    <row r="8" spans="6:12" ht="12.75">
      <c r="F8" s="30" t="s">
        <v>122</v>
      </c>
      <c r="G8" s="3"/>
      <c r="H8" s="19" t="str">
        <f>'Sheet1 (2)'!N10</f>
        <v/>
      </c>
      <c r="I8" s="15"/>
      <c r="J8" s="15"/>
      <c r="K8" s="15"/>
      <c r="L8" s="15"/>
    </row>
    <row r="9" spans="6:12" ht="12.75">
      <c r="F9" s="30" t="s">
        <v>123</v>
      </c>
      <c r="G9" s="3"/>
      <c r="H9" s="19" t="str">
        <f>'Sheet1 (2)'!N11</f>
        <v/>
      </c>
      <c r="I9" s="15"/>
      <c r="J9" s="15"/>
      <c r="K9" s="15"/>
      <c r="L9" s="15"/>
    </row>
    <row r="10" spans="1:12" ht="12.75">
      <c r="A10" s="13">
        <v>35</v>
      </c>
      <c r="B10" s="13">
        <v>35</v>
      </c>
      <c r="C10" s="13">
        <v>40</v>
      </c>
      <c r="F10" s="16"/>
      <c r="G10" s="15"/>
      <c r="H10" s="15"/>
      <c r="I10" s="15"/>
      <c r="J10" s="15"/>
      <c r="K10" s="15"/>
      <c r="L10" s="15"/>
    </row>
    <row r="11" spans="6:12" ht="12.75">
      <c r="F11" s="30" t="s">
        <v>153</v>
      </c>
      <c r="G11" s="30"/>
      <c r="H11" s="30"/>
      <c r="I11" s="30"/>
      <c r="J11" s="30"/>
      <c r="K11" s="30"/>
      <c r="L11" s="30"/>
    </row>
    <row r="12" spans="1:12" ht="12.75">
      <c r="A12" s="12">
        <v>0.4</v>
      </c>
      <c r="B12" s="12">
        <v>0.6</v>
      </c>
      <c r="F12" s="30" t="s">
        <v>154</v>
      </c>
      <c r="G12" s="30"/>
      <c r="H12" s="30"/>
      <c r="I12" s="30"/>
      <c r="J12" s="30"/>
      <c r="K12" s="30"/>
      <c r="L12" s="30"/>
    </row>
    <row r="13" spans="1:12" ht="12.75">
      <c r="A13" s="6" t="s">
        <v>26</v>
      </c>
      <c r="B13" s="6" t="s">
        <v>27</v>
      </c>
      <c r="C13" s="3" t="s">
        <v>70</v>
      </c>
      <c r="D13" s="3" t="s">
        <v>35</v>
      </c>
      <c r="F13" s="16"/>
      <c r="G13" s="15"/>
      <c r="H13" s="15"/>
      <c r="I13" s="15"/>
      <c r="J13" s="15"/>
      <c r="K13" s="15"/>
      <c r="L13" s="15"/>
    </row>
    <row r="14" spans="1:12" ht="12.75">
      <c r="A14" s="7">
        <v>57</v>
      </c>
      <c r="B14" s="7">
        <v>38</v>
      </c>
      <c r="C14" s="3">
        <f aca="true" t="shared" si="0" ref="C14:C45">W_1*A14+W_2*B14</f>
        <v>45.6</v>
      </c>
      <c r="D14" s="3" t="str">
        <f aca="true" t="shared" si="1" ref="D14:D45">IF((A14&gt;=$A$10)*(B14&gt;=$B$10)*(C14&gt;=$C$10),"PASS","FAIL")</f>
        <v>PASS</v>
      </c>
      <c r="F14" s="30" t="s">
        <v>39</v>
      </c>
      <c r="G14" s="3"/>
      <c r="H14" s="19" t="str">
        <f>'Sheet1 (2)'!N14</f>
        <v/>
      </c>
      <c r="I14" s="15"/>
      <c r="J14" s="15"/>
      <c r="K14" s="15"/>
      <c r="L14" s="15"/>
    </row>
    <row r="15" spans="1:12" ht="12.75">
      <c r="A15" s="7">
        <v>50</v>
      </c>
      <c r="B15" s="7">
        <v>34</v>
      </c>
      <c r="C15" s="3">
        <f t="shared" si="0"/>
        <v>40.4</v>
      </c>
      <c r="D15" s="3" t="str">
        <f t="shared" si="1"/>
        <v>FAIL</v>
      </c>
      <c r="F15" s="30" t="s">
        <v>40</v>
      </c>
      <c r="G15" s="3"/>
      <c r="H15" s="19" t="str">
        <f>'Sheet1 (2)'!N15</f>
        <v/>
      </c>
      <c r="I15" s="15"/>
      <c r="J15" s="15"/>
      <c r="K15" s="15"/>
      <c r="L15" s="15"/>
    </row>
    <row r="16" spans="1:12" ht="12.75">
      <c r="A16" s="7">
        <v>36</v>
      </c>
      <c r="B16" s="7">
        <v>69</v>
      </c>
      <c r="C16" s="3">
        <f t="shared" si="0"/>
        <v>55.8</v>
      </c>
      <c r="D16" s="3" t="str">
        <f t="shared" si="1"/>
        <v>PASS</v>
      </c>
      <c r="F16" s="30" t="s">
        <v>41</v>
      </c>
      <c r="G16" s="3"/>
      <c r="H16" s="19" t="str">
        <f>'Sheet1 (2)'!N16</f>
        <v/>
      </c>
      <c r="I16" s="15"/>
      <c r="J16" s="15"/>
      <c r="K16" s="15"/>
      <c r="L16" s="15"/>
    </row>
    <row r="17" spans="1:12" ht="12.75">
      <c r="A17" s="7">
        <v>47</v>
      </c>
      <c r="B17" s="7">
        <v>83</v>
      </c>
      <c r="C17" s="3">
        <f t="shared" si="0"/>
        <v>68.6</v>
      </c>
      <c r="D17" s="3" t="str">
        <f t="shared" si="1"/>
        <v>PASS</v>
      </c>
      <c r="F17" s="16"/>
      <c r="G17" s="15"/>
      <c r="H17" s="15"/>
      <c r="I17" s="15"/>
      <c r="J17" s="15"/>
      <c r="K17" s="15"/>
      <c r="L17" s="15"/>
    </row>
    <row r="18" spans="1:12" ht="12.75">
      <c r="A18" s="7">
        <v>97</v>
      </c>
      <c r="B18" s="7">
        <v>66</v>
      </c>
      <c r="C18" s="3">
        <f t="shared" si="0"/>
        <v>78.4</v>
      </c>
      <c r="D18" s="3" t="str">
        <f t="shared" si="1"/>
        <v>PASS</v>
      </c>
      <c r="F18" s="16"/>
      <c r="G18" s="15"/>
      <c r="H18" s="15"/>
      <c r="I18" s="15"/>
      <c r="J18" s="15"/>
      <c r="K18" s="15"/>
      <c r="L18" s="15"/>
    </row>
    <row r="19" spans="1:12" ht="12.75">
      <c r="A19" s="7">
        <v>92</v>
      </c>
      <c r="B19" s="7">
        <v>88</v>
      </c>
      <c r="C19" s="3">
        <f t="shared" si="0"/>
        <v>89.6</v>
      </c>
      <c r="D19" s="3" t="str">
        <f t="shared" si="1"/>
        <v>PASS</v>
      </c>
      <c r="F19" s="30" t="s">
        <v>158</v>
      </c>
      <c r="G19" s="30"/>
      <c r="H19" s="30"/>
      <c r="I19" s="30"/>
      <c r="J19" s="30"/>
      <c r="K19" s="30"/>
      <c r="L19" s="30"/>
    </row>
    <row r="20" spans="1:12" ht="12.75">
      <c r="A20" s="7">
        <v>97</v>
      </c>
      <c r="B20" s="7">
        <v>90</v>
      </c>
      <c r="C20" s="3">
        <f t="shared" si="0"/>
        <v>92.80000000000001</v>
      </c>
      <c r="D20" s="3" t="str">
        <f t="shared" si="1"/>
        <v>PASS</v>
      </c>
      <c r="F20" s="30" t="s">
        <v>156</v>
      </c>
      <c r="G20" s="30"/>
      <c r="H20" s="30"/>
      <c r="I20" s="30"/>
      <c r="J20" s="30"/>
      <c r="K20" s="30"/>
      <c r="L20" s="30"/>
    </row>
    <row r="21" spans="1:12" ht="12.75">
      <c r="A21" s="7">
        <v>4</v>
      </c>
      <c r="B21" s="7">
        <v>46</v>
      </c>
      <c r="C21" s="3">
        <f t="shared" si="0"/>
        <v>29.2</v>
      </c>
      <c r="D21" s="3" t="str">
        <f t="shared" si="1"/>
        <v>FAIL</v>
      </c>
      <c r="F21" s="30" t="s">
        <v>159</v>
      </c>
      <c r="G21" s="30"/>
      <c r="H21" s="30"/>
      <c r="I21" s="30"/>
      <c r="J21" s="30"/>
      <c r="K21" s="30"/>
      <c r="L21" s="30"/>
    </row>
    <row r="22" spans="1:12" ht="12.75">
      <c r="A22" s="7">
        <v>6</v>
      </c>
      <c r="B22" s="7">
        <v>52</v>
      </c>
      <c r="C22" s="3">
        <f t="shared" si="0"/>
        <v>33.6</v>
      </c>
      <c r="D22" s="3" t="str">
        <f t="shared" si="1"/>
        <v>FAIL</v>
      </c>
      <c r="F22" s="30" t="s">
        <v>157</v>
      </c>
      <c r="G22" s="30"/>
      <c r="H22" s="30"/>
      <c r="I22" s="30"/>
      <c r="J22" s="30"/>
      <c r="K22" s="30"/>
      <c r="L22" s="30"/>
    </row>
    <row r="23" spans="1:12" ht="12.75">
      <c r="A23" s="7">
        <v>81</v>
      </c>
      <c r="B23" s="7">
        <v>70</v>
      </c>
      <c r="C23" s="3">
        <f t="shared" si="0"/>
        <v>74.4</v>
      </c>
      <c r="D23" s="3" t="str">
        <f t="shared" si="1"/>
        <v>PASS</v>
      </c>
      <c r="F23" s="30" t="s">
        <v>160</v>
      </c>
      <c r="G23" s="15"/>
      <c r="H23" s="15"/>
      <c r="I23" s="15"/>
      <c r="J23" s="15"/>
      <c r="K23" s="15"/>
      <c r="L23" s="15"/>
    </row>
    <row r="24" spans="1:12" ht="12.75">
      <c r="A24" s="7">
        <v>24</v>
      </c>
      <c r="B24" s="7">
        <v>90</v>
      </c>
      <c r="C24" s="3">
        <f t="shared" si="0"/>
        <v>63.6</v>
      </c>
      <c r="D24" s="3" t="str">
        <f t="shared" si="1"/>
        <v>FAIL</v>
      </c>
      <c r="F24" s="30" t="s">
        <v>161</v>
      </c>
      <c r="G24" s="3"/>
      <c r="H24" s="19" t="str">
        <f>'Sheet1 (2)'!N18</f>
        <v/>
      </c>
      <c r="I24" s="19"/>
      <c r="J24" s="19"/>
      <c r="K24" s="19"/>
      <c r="L24" s="19"/>
    </row>
    <row r="25" spans="1:4" ht="12.75">
      <c r="A25" s="7">
        <v>37</v>
      </c>
      <c r="B25" s="7">
        <v>6</v>
      </c>
      <c r="C25" s="3">
        <f t="shared" si="0"/>
        <v>18.4</v>
      </c>
      <c r="D25" s="3" t="str">
        <f t="shared" si="1"/>
        <v>FAIL</v>
      </c>
    </row>
    <row r="26" spans="1:9" ht="12.75">
      <c r="A26" s="7">
        <v>96</v>
      </c>
      <c r="B26" s="7">
        <v>88</v>
      </c>
      <c r="C26" s="3">
        <f t="shared" si="0"/>
        <v>91.2</v>
      </c>
      <c r="D26" s="3" t="str">
        <f t="shared" si="1"/>
        <v>PASS</v>
      </c>
      <c r="I26" s="45" t="s">
        <v>274</v>
      </c>
    </row>
    <row r="27" spans="1:7" ht="12.75">
      <c r="A27" s="7">
        <v>70</v>
      </c>
      <c r="B27" s="7">
        <v>44</v>
      </c>
      <c r="C27" s="3">
        <f t="shared" si="0"/>
        <v>54.4</v>
      </c>
      <c r="D27" s="3" t="str">
        <f t="shared" si="1"/>
        <v>PASS</v>
      </c>
      <c r="F27" s="55" t="s">
        <v>279</v>
      </c>
      <c r="G27" s="55"/>
    </row>
    <row r="28" spans="1:4" ht="12.75">
      <c r="A28" s="7">
        <v>52</v>
      </c>
      <c r="B28" s="7">
        <v>11</v>
      </c>
      <c r="C28" s="3">
        <f t="shared" si="0"/>
        <v>27.4</v>
      </c>
      <c r="D28" s="3" t="str">
        <f t="shared" si="1"/>
        <v>FAIL</v>
      </c>
    </row>
    <row r="29" spans="1:4" ht="12.75">
      <c r="A29" s="7">
        <v>46</v>
      </c>
      <c r="B29" s="7">
        <v>2</v>
      </c>
      <c r="C29" s="3">
        <f t="shared" si="0"/>
        <v>19.6</v>
      </c>
      <c r="D29" s="3" t="str">
        <f t="shared" si="1"/>
        <v>FAIL</v>
      </c>
    </row>
    <row r="30" spans="1:4" ht="12.75">
      <c r="A30" s="7">
        <v>93</v>
      </c>
      <c r="B30" s="7">
        <v>63</v>
      </c>
      <c r="C30" s="3">
        <f t="shared" si="0"/>
        <v>75</v>
      </c>
      <c r="D30" s="3" t="str">
        <f t="shared" si="1"/>
        <v>PASS</v>
      </c>
    </row>
    <row r="31" spans="1:4" ht="12.75">
      <c r="A31" s="7">
        <v>7</v>
      </c>
      <c r="B31" s="7">
        <v>83</v>
      </c>
      <c r="C31" s="3">
        <f t="shared" si="0"/>
        <v>52.599999999999994</v>
      </c>
      <c r="D31" s="3" t="str">
        <f t="shared" si="1"/>
        <v>FAIL</v>
      </c>
    </row>
    <row r="32" spans="1:4" ht="12.75">
      <c r="A32" s="7">
        <v>66</v>
      </c>
      <c r="B32" s="7">
        <v>46</v>
      </c>
      <c r="C32" s="3">
        <f t="shared" si="0"/>
        <v>54</v>
      </c>
      <c r="D32" s="3" t="str">
        <f t="shared" si="1"/>
        <v>PASS</v>
      </c>
    </row>
    <row r="33" spans="1:4" ht="12.75">
      <c r="A33" s="7">
        <v>94</v>
      </c>
      <c r="B33" s="7">
        <v>11</v>
      </c>
      <c r="C33" s="3">
        <f t="shared" si="0"/>
        <v>44.2</v>
      </c>
      <c r="D33" s="3" t="str">
        <f t="shared" si="1"/>
        <v>FAIL</v>
      </c>
    </row>
    <row r="34" spans="1:4" ht="12.75">
      <c r="A34" s="7">
        <v>71</v>
      </c>
      <c r="B34" s="7">
        <v>50</v>
      </c>
      <c r="C34" s="3">
        <f t="shared" si="0"/>
        <v>58.400000000000006</v>
      </c>
      <c r="D34" s="3" t="str">
        <f t="shared" si="1"/>
        <v>PASS</v>
      </c>
    </row>
    <row r="35" spans="1:4" ht="12.75">
      <c r="A35" s="7">
        <v>85</v>
      </c>
      <c r="B35" s="7">
        <v>91</v>
      </c>
      <c r="C35" s="3">
        <f t="shared" si="0"/>
        <v>88.6</v>
      </c>
      <c r="D35" s="3" t="str">
        <f t="shared" si="1"/>
        <v>PASS</v>
      </c>
    </row>
    <row r="36" spans="1:4" ht="12.75">
      <c r="A36" s="7">
        <v>95</v>
      </c>
      <c r="B36" s="7">
        <v>91</v>
      </c>
      <c r="C36" s="3">
        <f t="shared" si="0"/>
        <v>92.6</v>
      </c>
      <c r="D36" s="3" t="str">
        <f t="shared" si="1"/>
        <v>PASS</v>
      </c>
    </row>
    <row r="37" spans="1:4" ht="12.75">
      <c r="A37" s="7">
        <v>0</v>
      </c>
      <c r="B37" s="7">
        <v>56</v>
      </c>
      <c r="C37" s="3">
        <f t="shared" si="0"/>
        <v>33.6</v>
      </c>
      <c r="D37" s="3" t="str">
        <f t="shared" si="1"/>
        <v>FAIL</v>
      </c>
    </row>
    <row r="38" spans="1:4" ht="12.75">
      <c r="A38" s="7">
        <v>82</v>
      </c>
      <c r="B38" s="7">
        <v>57</v>
      </c>
      <c r="C38" s="3">
        <f t="shared" si="0"/>
        <v>67</v>
      </c>
      <c r="D38" s="3" t="str">
        <f t="shared" si="1"/>
        <v>PASS</v>
      </c>
    </row>
    <row r="39" spans="1:4" ht="12.75">
      <c r="A39" s="7">
        <v>12</v>
      </c>
      <c r="B39" s="7">
        <v>95</v>
      </c>
      <c r="C39" s="3">
        <f t="shared" si="0"/>
        <v>61.8</v>
      </c>
      <c r="D39" s="3" t="str">
        <f t="shared" si="1"/>
        <v>FAIL</v>
      </c>
    </row>
    <row r="40" spans="1:4" ht="12.75">
      <c r="A40" s="7">
        <v>97</v>
      </c>
      <c r="B40" s="7">
        <v>55</v>
      </c>
      <c r="C40" s="3">
        <f t="shared" si="0"/>
        <v>71.80000000000001</v>
      </c>
      <c r="D40" s="3" t="str">
        <f t="shared" si="1"/>
        <v>PASS</v>
      </c>
    </row>
    <row r="41" spans="1:4" ht="12.75">
      <c r="A41" s="7">
        <v>11</v>
      </c>
      <c r="B41" s="7">
        <v>16</v>
      </c>
      <c r="C41" s="3">
        <f t="shared" si="0"/>
        <v>14</v>
      </c>
      <c r="D41" s="3" t="str">
        <f t="shared" si="1"/>
        <v>FAIL</v>
      </c>
    </row>
    <row r="42" spans="1:4" ht="12.75">
      <c r="A42" s="7">
        <v>82</v>
      </c>
      <c r="B42" s="7">
        <v>53</v>
      </c>
      <c r="C42" s="3">
        <f t="shared" si="0"/>
        <v>64.6</v>
      </c>
      <c r="D42" s="3" t="str">
        <f t="shared" si="1"/>
        <v>PASS</v>
      </c>
    </row>
    <row r="43" spans="1:4" ht="12.75">
      <c r="A43" s="7">
        <v>29</v>
      </c>
      <c r="B43" s="7">
        <v>19</v>
      </c>
      <c r="C43" s="3">
        <f t="shared" si="0"/>
        <v>23</v>
      </c>
      <c r="D43" s="3" t="str">
        <f t="shared" si="1"/>
        <v>FAIL</v>
      </c>
    </row>
    <row r="44" spans="1:4" ht="12.75">
      <c r="A44" s="7">
        <v>3</v>
      </c>
      <c r="B44" s="7">
        <v>98</v>
      </c>
      <c r="C44" s="3">
        <f t="shared" si="0"/>
        <v>60</v>
      </c>
      <c r="D44" s="3" t="str">
        <f t="shared" si="1"/>
        <v>FAIL</v>
      </c>
    </row>
    <row r="45" spans="1:4" ht="12.75">
      <c r="A45" s="7">
        <v>91</v>
      </c>
      <c r="B45" s="7">
        <v>90</v>
      </c>
      <c r="C45" s="3">
        <f t="shared" si="0"/>
        <v>90.4</v>
      </c>
      <c r="D45" s="3" t="str">
        <f t="shared" si="1"/>
        <v>PASS</v>
      </c>
    </row>
    <row r="46" spans="1:4" ht="12.75">
      <c r="A46" s="7">
        <v>34</v>
      </c>
      <c r="B46" s="7">
        <v>86</v>
      </c>
      <c r="C46" s="3">
        <f aca="true" t="shared" si="2" ref="C46:C63">W_1*A46+W_2*B46</f>
        <v>65.2</v>
      </c>
      <c r="D46" s="3" t="str">
        <f aca="true" t="shared" si="3" ref="D46:D63">IF((A46&gt;=$A$10)*(B46&gt;=$B$10)*(C46&gt;=$C$10),"PASS","FAIL")</f>
        <v>FAIL</v>
      </c>
    </row>
    <row r="47" spans="1:4" ht="12.75">
      <c r="A47" s="7">
        <v>15</v>
      </c>
      <c r="B47" s="7">
        <v>38</v>
      </c>
      <c r="C47" s="3">
        <f t="shared" si="2"/>
        <v>28.8</v>
      </c>
      <c r="D47" s="3" t="str">
        <f t="shared" si="3"/>
        <v>FAIL</v>
      </c>
    </row>
    <row r="48" spans="1:4" ht="12.75">
      <c r="A48" s="7">
        <v>54</v>
      </c>
      <c r="B48" s="7">
        <v>34</v>
      </c>
      <c r="C48" s="3">
        <f t="shared" si="2"/>
        <v>42</v>
      </c>
      <c r="D48" s="3" t="str">
        <f t="shared" si="3"/>
        <v>FAIL</v>
      </c>
    </row>
    <row r="49" spans="1:4" ht="12.75">
      <c r="A49" s="7">
        <v>39</v>
      </c>
      <c r="B49" s="7">
        <v>56</v>
      </c>
      <c r="C49" s="3">
        <f t="shared" si="2"/>
        <v>49.2</v>
      </c>
      <c r="D49" s="3" t="str">
        <f t="shared" si="3"/>
        <v>PASS</v>
      </c>
    </row>
    <row r="50" spans="1:4" ht="12.75">
      <c r="A50" s="7">
        <v>96</v>
      </c>
      <c r="B50" s="7">
        <v>11</v>
      </c>
      <c r="C50" s="3">
        <f t="shared" si="2"/>
        <v>45.00000000000001</v>
      </c>
      <c r="D50" s="3" t="str">
        <f t="shared" si="3"/>
        <v>FAIL</v>
      </c>
    </row>
    <row r="51" spans="1:4" ht="12.75">
      <c r="A51" s="7">
        <v>42</v>
      </c>
      <c r="B51" s="7">
        <v>51</v>
      </c>
      <c r="C51" s="3">
        <f t="shared" si="2"/>
        <v>47.4</v>
      </c>
      <c r="D51" s="3" t="str">
        <f t="shared" si="3"/>
        <v>PASS</v>
      </c>
    </row>
    <row r="52" spans="1:4" ht="12.75">
      <c r="A52" s="7">
        <v>51</v>
      </c>
      <c r="B52" s="7">
        <v>27</v>
      </c>
      <c r="C52" s="3">
        <f t="shared" si="2"/>
        <v>36.6</v>
      </c>
      <c r="D52" s="3" t="str">
        <f t="shared" si="3"/>
        <v>FAIL</v>
      </c>
    </row>
    <row r="53" spans="1:4" ht="12.75">
      <c r="A53" s="7">
        <v>79</v>
      </c>
      <c r="B53" s="7">
        <v>76</v>
      </c>
      <c r="C53" s="3">
        <f t="shared" si="2"/>
        <v>77.2</v>
      </c>
      <c r="D53" s="3" t="str">
        <f t="shared" si="3"/>
        <v>PASS</v>
      </c>
    </row>
    <row r="54" spans="1:4" ht="12.75">
      <c r="A54" s="7">
        <v>65</v>
      </c>
      <c r="B54" s="7">
        <v>91</v>
      </c>
      <c r="C54" s="3">
        <f t="shared" si="2"/>
        <v>80.6</v>
      </c>
      <c r="D54" s="3" t="str">
        <f t="shared" si="3"/>
        <v>PASS</v>
      </c>
    </row>
    <row r="55" spans="1:4" ht="12.75">
      <c r="A55" s="7">
        <v>75</v>
      </c>
      <c r="B55" s="7">
        <v>80</v>
      </c>
      <c r="C55" s="3">
        <f t="shared" si="2"/>
        <v>78</v>
      </c>
      <c r="D55" s="3" t="str">
        <f t="shared" si="3"/>
        <v>PASS</v>
      </c>
    </row>
    <row r="56" spans="1:4" ht="12.75">
      <c r="A56" s="7">
        <v>88</v>
      </c>
      <c r="B56" s="7">
        <v>22</v>
      </c>
      <c r="C56" s="3">
        <f t="shared" si="2"/>
        <v>48.400000000000006</v>
      </c>
      <c r="D56" s="3" t="str">
        <f t="shared" si="3"/>
        <v>FAIL</v>
      </c>
    </row>
    <row r="57" spans="1:4" ht="12.75">
      <c r="A57" s="7">
        <v>98</v>
      </c>
      <c r="B57" s="7">
        <v>98</v>
      </c>
      <c r="C57" s="3">
        <f t="shared" si="2"/>
        <v>98</v>
      </c>
      <c r="D57" s="3" t="str">
        <f t="shared" si="3"/>
        <v>PASS</v>
      </c>
    </row>
    <row r="58" spans="1:4" ht="12.75">
      <c r="A58" s="7">
        <v>99</v>
      </c>
      <c r="B58" s="7">
        <v>48</v>
      </c>
      <c r="C58" s="3">
        <f t="shared" si="2"/>
        <v>68.4</v>
      </c>
      <c r="D58" s="3" t="str">
        <f t="shared" si="3"/>
        <v>PASS</v>
      </c>
    </row>
    <row r="59" spans="1:4" ht="12.75">
      <c r="A59" s="7">
        <v>75</v>
      </c>
      <c r="B59" s="7">
        <v>8</v>
      </c>
      <c r="C59" s="3">
        <f t="shared" si="2"/>
        <v>34.8</v>
      </c>
      <c r="D59" s="3" t="str">
        <f t="shared" si="3"/>
        <v>FAIL</v>
      </c>
    </row>
    <row r="60" spans="1:4" ht="12.75">
      <c r="A60" s="7">
        <v>23</v>
      </c>
      <c r="B60" s="7">
        <v>0</v>
      </c>
      <c r="C60" s="3">
        <f t="shared" si="2"/>
        <v>9.200000000000001</v>
      </c>
      <c r="D60" s="3" t="str">
        <f t="shared" si="3"/>
        <v>FAIL</v>
      </c>
    </row>
    <row r="61" spans="1:4" ht="12.75">
      <c r="A61" s="7">
        <v>26</v>
      </c>
      <c r="B61" s="7">
        <v>58</v>
      </c>
      <c r="C61" s="3">
        <f t="shared" si="2"/>
        <v>45.199999999999996</v>
      </c>
      <c r="D61" s="3" t="str">
        <f t="shared" si="3"/>
        <v>FAIL</v>
      </c>
    </row>
    <row r="62" spans="1:4" ht="12.75">
      <c r="A62" s="7">
        <v>42</v>
      </c>
      <c r="B62" s="7">
        <v>11</v>
      </c>
      <c r="C62" s="3">
        <f t="shared" si="2"/>
        <v>23.4</v>
      </c>
      <c r="D62" s="3" t="str">
        <f t="shared" si="3"/>
        <v>FAIL</v>
      </c>
    </row>
    <row r="63" spans="1:4" ht="12.75">
      <c r="A63" s="7">
        <v>81</v>
      </c>
      <c r="B63" s="7">
        <v>71</v>
      </c>
      <c r="C63" s="3">
        <f t="shared" si="2"/>
        <v>75</v>
      </c>
      <c r="D63" s="3" t="str">
        <f t="shared" si="3"/>
        <v>PASS</v>
      </c>
    </row>
  </sheetData>
  <hyperlinks>
    <hyperlink ref="I26" location="note_1" display="NOTES 1"/>
    <hyperlink ref="A1" location="CONTENTS" display="CONTENTS"/>
    <hyperlink ref="F27" location="Sheet4!A1" display="PROCEED TO SHEET 4 (Dispersion)"/>
    <hyperlink ref="F27:G27" location="Sheet4!A1" display="PROCEED TO SHEET 4 (Dispersion)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K26" sqref="K26"/>
    </sheetView>
  </sheetViews>
  <sheetFormatPr defaultColWidth="9.140625" defaultRowHeight="12.75"/>
  <cols>
    <col min="1" max="1" width="11.8515625" style="0" customWidth="1"/>
    <col min="3" max="3" width="11.8515625" style="0" customWidth="1"/>
    <col min="4" max="4" width="9.140625" style="1" customWidth="1"/>
    <col min="6" max="6" width="25.7109375" style="0" customWidth="1"/>
    <col min="7" max="7" width="10.57421875" style="0" customWidth="1"/>
    <col min="12" max="12" width="11.00390625" style="0" customWidth="1"/>
    <col min="14" max="14" width="7.8515625" style="0" customWidth="1"/>
  </cols>
  <sheetData>
    <row r="1" spans="1:3" ht="12.75">
      <c r="A1" s="14" t="s">
        <v>102</v>
      </c>
      <c r="C1" s="46" t="s">
        <v>134</v>
      </c>
    </row>
    <row r="2" spans="3:5" ht="12.75">
      <c r="C2" s="48"/>
      <c r="D2" s="49"/>
      <c r="E2" s="50"/>
    </row>
    <row r="3" spans="3:12" ht="12.75">
      <c r="C3" s="30" t="s">
        <v>162</v>
      </c>
      <c r="D3" s="31"/>
      <c r="E3" s="30"/>
      <c r="F3" s="30"/>
      <c r="G3" s="30"/>
      <c r="H3" s="30"/>
      <c r="I3" s="30"/>
      <c r="J3" s="30"/>
      <c r="K3" s="30"/>
      <c r="L3" s="30"/>
    </row>
    <row r="4" spans="3:12" ht="12.75">
      <c r="C4" s="30" t="s">
        <v>238</v>
      </c>
      <c r="D4" s="31"/>
      <c r="E4" s="30"/>
      <c r="F4" s="30"/>
      <c r="G4" s="30"/>
      <c r="H4" s="30"/>
      <c r="I4" s="30"/>
      <c r="J4" s="30"/>
      <c r="K4" s="30"/>
      <c r="L4" s="30"/>
    </row>
    <row r="5" spans="3:12" ht="12.75">
      <c r="C5" s="30" t="s">
        <v>163</v>
      </c>
      <c r="D5" s="30"/>
      <c r="E5" s="30"/>
      <c r="F5" s="30"/>
      <c r="G5" s="30"/>
      <c r="H5" s="30"/>
      <c r="I5" s="30"/>
      <c r="J5" s="30"/>
      <c r="K5" s="30"/>
      <c r="L5" s="30"/>
    </row>
    <row r="6" spans="3:12" ht="12.75">
      <c r="C6" s="32" t="s">
        <v>239</v>
      </c>
      <c r="D6" s="31"/>
      <c r="E6" s="31"/>
      <c r="F6" s="31"/>
      <c r="G6" s="31"/>
      <c r="H6" s="31"/>
      <c r="I6" s="31"/>
      <c r="J6" s="31"/>
      <c r="K6" s="31"/>
      <c r="L6" s="30"/>
    </row>
    <row r="7" spans="4:8" ht="12.75">
      <c r="D7" s="45" t="s">
        <v>275</v>
      </c>
      <c r="F7" s="30" t="s">
        <v>42</v>
      </c>
      <c r="G7" s="3">
        <f>VARP(A14:A63)</f>
        <v>999.6944</v>
      </c>
      <c r="H7" s="11" t="str">
        <f>'Sheet1 (2)'!N20</f>
        <v>CORRECT</v>
      </c>
    </row>
    <row r="8" spans="6:8" ht="12.75">
      <c r="F8" s="30" t="s">
        <v>43</v>
      </c>
      <c r="G8" s="3">
        <f>VARP(B14:B63)</f>
        <v>884.2644</v>
      </c>
      <c r="H8" s="11" t="str">
        <f>'Sheet1 (2)'!N21</f>
        <v>CORRECT</v>
      </c>
    </row>
    <row r="9" spans="6:8" ht="12.75">
      <c r="F9" s="30" t="s">
        <v>44</v>
      </c>
      <c r="G9" s="3">
        <f>VARP(C14:C63)</f>
        <v>543.8996000000011</v>
      </c>
      <c r="H9" s="11" t="str">
        <f>'Sheet1 (2)'!N22</f>
        <v>CORRECT</v>
      </c>
    </row>
    <row r="10" spans="1:8" ht="12.75">
      <c r="A10" s="13">
        <v>35</v>
      </c>
      <c r="B10" s="13">
        <v>35</v>
      </c>
      <c r="C10" s="13">
        <v>40</v>
      </c>
      <c r="F10" s="30" t="s">
        <v>45</v>
      </c>
      <c r="G10" s="3">
        <f>STDEVP(A14:A63)</f>
        <v>31.617944272200873</v>
      </c>
      <c r="H10" s="11" t="str">
        <f>'Sheet1 (2)'!N24</f>
        <v>CORRECT</v>
      </c>
    </row>
    <row r="11" spans="6:8" ht="12.75">
      <c r="F11" s="30" t="s">
        <v>49</v>
      </c>
      <c r="G11" s="3">
        <f>STDEVP(B14:B63)</f>
        <v>29.736583529383466</v>
      </c>
      <c r="H11" s="11" t="str">
        <f>'Sheet1 (2)'!N25</f>
        <v>CORRECT</v>
      </c>
    </row>
    <row r="12" spans="1:8" ht="12.75">
      <c r="A12" s="12">
        <v>0.4</v>
      </c>
      <c r="B12" s="12">
        <v>0.6</v>
      </c>
      <c r="F12" s="30" t="s">
        <v>50</v>
      </c>
      <c r="G12" s="3">
        <f>STDEVP(C14:C63)</f>
        <v>23.3216551728217</v>
      </c>
      <c r="H12" s="11" t="str">
        <f>'Sheet1 (2)'!N26</f>
        <v>CORRECT</v>
      </c>
    </row>
    <row r="13" spans="1:4" ht="12.75">
      <c r="A13" s="6" t="s">
        <v>26</v>
      </c>
      <c r="B13" s="6" t="s">
        <v>27</v>
      </c>
      <c r="C13" s="3" t="s">
        <v>70</v>
      </c>
      <c r="D13" s="3" t="s">
        <v>35</v>
      </c>
    </row>
    <row r="14" spans="1:12" ht="12.75">
      <c r="A14" s="7">
        <v>57</v>
      </c>
      <c r="B14" s="7">
        <v>38</v>
      </c>
      <c r="C14" s="3">
        <f aca="true" t="shared" si="0" ref="C14:C45">W_1*A14+W_2*B14</f>
        <v>45.6</v>
      </c>
      <c r="D14" s="3" t="str">
        <f aca="true" t="shared" si="1" ref="D14:D45">IF((A14&gt;=$A$10)*(B14&gt;=$B$10)*(C14&gt;=$C$10),"PASS","FAIL")</f>
        <v>PASS</v>
      </c>
      <c r="F14" s="30" t="s">
        <v>164</v>
      </c>
      <c r="G14" s="30"/>
      <c r="H14" s="30"/>
      <c r="I14" s="30"/>
      <c r="J14" s="30"/>
      <c r="K14" s="30"/>
      <c r="L14" s="30"/>
    </row>
    <row r="15" spans="1:12" ht="12.75">
      <c r="A15" s="7">
        <v>50</v>
      </c>
      <c r="B15" s="7">
        <v>34</v>
      </c>
      <c r="C15" s="3">
        <f t="shared" si="0"/>
        <v>40.4</v>
      </c>
      <c r="D15" s="3" t="str">
        <f t="shared" si="1"/>
        <v>FAIL</v>
      </c>
      <c r="F15" s="30" t="s">
        <v>165</v>
      </c>
      <c r="G15" s="30"/>
      <c r="H15" s="30"/>
      <c r="I15" s="30"/>
      <c r="J15" s="30"/>
      <c r="K15" s="30"/>
      <c r="L15" s="30"/>
    </row>
    <row r="16" spans="1:12" ht="12.75">
      <c r="A16" s="7">
        <v>36</v>
      </c>
      <c r="B16" s="7">
        <v>69</v>
      </c>
      <c r="C16" s="3">
        <f t="shared" si="0"/>
        <v>55.8</v>
      </c>
      <c r="D16" s="3" t="str">
        <f t="shared" si="1"/>
        <v>PASS</v>
      </c>
      <c r="F16" s="30" t="s">
        <v>166</v>
      </c>
      <c r="G16" s="16"/>
      <c r="H16" s="16"/>
      <c r="I16" s="16"/>
      <c r="J16" s="16"/>
      <c r="K16" s="16"/>
      <c r="L16" s="16"/>
    </row>
    <row r="17" spans="1:12" ht="12.75">
      <c r="A17" s="7">
        <v>47</v>
      </c>
      <c r="B17" s="7">
        <v>83</v>
      </c>
      <c r="C17" s="3">
        <f t="shared" si="0"/>
        <v>68.6</v>
      </c>
      <c r="D17" s="3" t="str">
        <f t="shared" si="1"/>
        <v>PASS</v>
      </c>
      <c r="F17" s="30" t="s">
        <v>167</v>
      </c>
      <c r="G17" s="30"/>
      <c r="H17" s="30"/>
      <c r="I17" s="30"/>
      <c r="J17" s="30"/>
      <c r="K17" s="30"/>
      <c r="L17" s="30"/>
    </row>
    <row r="18" spans="1:12" ht="12.75">
      <c r="A18" s="7">
        <v>97</v>
      </c>
      <c r="B18" s="7">
        <v>66</v>
      </c>
      <c r="C18" s="3">
        <f t="shared" si="0"/>
        <v>78.4</v>
      </c>
      <c r="D18" s="3" t="str">
        <f t="shared" si="1"/>
        <v>PASS</v>
      </c>
      <c r="F18" s="30" t="s">
        <v>260</v>
      </c>
      <c r="G18" s="30"/>
      <c r="H18" s="30"/>
      <c r="I18" s="30"/>
      <c r="J18" s="30"/>
      <c r="K18" s="30"/>
      <c r="L18" s="30"/>
    </row>
    <row r="19" spans="1:12" ht="12.75">
      <c r="A19" s="7">
        <v>92</v>
      </c>
      <c r="B19" s="7">
        <v>88</v>
      </c>
      <c r="C19" s="3">
        <f t="shared" si="0"/>
        <v>89.6</v>
      </c>
      <c r="D19" s="3" t="str">
        <f t="shared" si="1"/>
        <v>PASS</v>
      </c>
      <c r="F19" s="30" t="s">
        <v>168</v>
      </c>
      <c r="G19" s="30"/>
      <c r="H19" s="30"/>
      <c r="I19" s="30"/>
      <c r="J19" s="30"/>
      <c r="K19" s="30"/>
      <c r="L19" s="30"/>
    </row>
    <row r="20" spans="1:12" ht="12.75">
      <c r="A20" s="7">
        <v>97</v>
      </c>
      <c r="B20" s="7">
        <v>90</v>
      </c>
      <c r="C20" s="3">
        <f t="shared" si="0"/>
        <v>92.80000000000001</v>
      </c>
      <c r="D20" s="3" t="str">
        <f t="shared" si="1"/>
        <v>PASS</v>
      </c>
      <c r="F20" s="30" t="s">
        <v>169</v>
      </c>
      <c r="G20" s="30"/>
      <c r="H20" s="30"/>
      <c r="I20" s="30"/>
      <c r="J20" s="30"/>
      <c r="K20" s="30"/>
      <c r="L20" s="30"/>
    </row>
    <row r="21" spans="1:12" ht="12.75">
      <c r="A21" s="7">
        <v>4</v>
      </c>
      <c r="B21" s="7">
        <v>46</v>
      </c>
      <c r="C21" s="3">
        <f t="shared" si="0"/>
        <v>29.2</v>
      </c>
      <c r="D21" s="3" t="str">
        <f t="shared" si="1"/>
        <v>FAIL</v>
      </c>
      <c r="F21" s="30" t="s">
        <v>170</v>
      </c>
      <c r="G21" s="30"/>
      <c r="H21" s="30"/>
      <c r="I21" s="30"/>
      <c r="J21" s="30"/>
      <c r="K21" s="30"/>
      <c r="L21" s="30"/>
    </row>
    <row r="22" spans="1:4" ht="12.75">
      <c r="A22" s="7">
        <v>6</v>
      </c>
      <c r="B22" s="7">
        <v>52</v>
      </c>
      <c r="C22" s="3">
        <f t="shared" si="0"/>
        <v>33.6</v>
      </c>
      <c r="D22" s="3" t="str">
        <f t="shared" si="1"/>
        <v>FAIL</v>
      </c>
    </row>
    <row r="23" spans="1:6" ht="12.75">
      <c r="A23" s="7">
        <v>81</v>
      </c>
      <c r="B23" s="7">
        <v>70</v>
      </c>
      <c r="C23" s="3">
        <f t="shared" si="0"/>
        <v>74.4</v>
      </c>
      <c r="D23" s="3" t="str">
        <f t="shared" si="1"/>
        <v>PASS</v>
      </c>
      <c r="F23" s="19" t="s">
        <v>51</v>
      </c>
    </row>
    <row r="24" spans="1:8" ht="12.75">
      <c r="A24" s="7">
        <v>24</v>
      </c>
      <c r="B24" s="7">
        <v>90</v>
      </c>
      <c r="C24" s="3">
        <f t="shared" si="0"/>
        <v>63.6</v>
      </c>
      <c r="D24" s="3" t="str">
        <f t="shared" si="1"/>
        <v>FAIL</v>
      </c>
      <c r="F24" s="30" t="s">
        <v>46</v>
      </c>
      <c r="G24" s="3"/>
      <c r="H24" s="11" t="str">
        <f>'Sheet1 (2)'!N29</f>
        <v/>
      </c>
    </row>
    <row r="25" spans="1:8" ht="12.75">
      <c r="A25" s="7">
        <v>37</v>
      </c>
      <c r="B25" s="7">
        <v>6</v>
      </c>
      <c r="C25" s="3">
        <f t="shared" si="0"/>
        <v>18.4</v>
      </c>
      <c r="D25" s="3" t="str">
        <f t="shared" si="1"/>
        <v>FAIL</v>
      </c>
      <c r="F25" s="30" t="s">
        <v>47</v>
      </c>
      <c r="G25" s="3"/>
      <c r="H25" s="11" t="str">
        <f>'Sheet1 (2)'!N30</f>
        <v/>
      </c>
    </row>
    <row r="26" spans="1:14" ht="12.75">
      <c r="A26" s="7">
        <v>96</v>
      </c>
      <c r="B26" s="7">
        <v>88</v>
      </c>
      <c r="C26" s="3">
        <f t="shared" si="0"/>
        <v>91.2</v>
      </c>
      <c r="D26" s="3" t="str">
        <f t="shared" si="1"/>
        <v>PASS</v>
      </c>
      <c r="F26" s="30" t="s">
        <v>48</v>
      </c>
      <c r="G26" s="3"/>
      <c r="H26" s="11" t="str">
        <f>'Sheet1 (2)'!N31</f>
        <v/>
      </c>
      <c r="J26" s="55" t="s">
        <v>280</v>
      </c>
      <c r="K26" s="55"/>
      <c r="L26" s="55"/>
      <c r="M26" s="55"/>
      <c r="N26" s="55"/>
    </row>
    <row r="27" spans="1:8" ht="12.75">
      <c r="A27" s="7">
        <v>70</v>
      </c>
      <c r="B27" s="7">
        <v>44</v>
      </c>
      <c r="C27" s="3">
        <f t="shared" si="0"/>
        <v>54.4</v>
      </c>
      <c r="D27" s="3" t="str">
        <f t="shared" si="1"/>
        <v>PASS</v>
      </c>
      <c r="F27" s="30" t="s">
        <v>54</v>
      </c>
      <c r="G27" s="3"/>
      <c r="H27" s="11" t="str">
        <f>'Sheet1 (2)'!N32</f>
        <v/>
      </c>
    </row>
    <row r="28" spans="1:6" ht="12.75">
      <c r="A28" s="7">
        <v>52</v>
      </c>
      <c r="B28" s="7">
        <v>11</v>
      </c>
      <c r="C28" s="3">
        <f t="shared" si="0"/>
        <v>27.4</v>
      </c>
      <c r="D28" s="3" t="str">
        <f t="shared" si="1"/>
        <v>FAIL</v>
      </c>
      <c r="F28" s="19" t="s">
        <v>52</v>
      </c>
    </row>
    <row r="29" spans="1:8" ht="12.75">
      <c r="A29" s="7">
        <v>46</v>
      </c>
      <c r="B29" s="7">
        <v>2</v>
      </c>
      <c r="C29" s="3">
        <f t="shared" si="0"/>
        <v>19.6</v>
      </c>
      <c r="D29" s="3" t="str">
        <f t="shared" si="1"/>
        <v>FAIL</v>
      </c>
      <c r="F29" s="30" t="s">
        <v>46</v>
      </c>
      <c r="G29" s="3"/>
      <c r="H29" s="11" t="str">
        <f>'Sheet1 (2)'!N34</f>
        <v/>
      </c>
    </row>
    <row r="30" spans="1:8" ht="12.75">
      <c r="A30" s="7">
        <v>93</v>
      </c>
      <c r="B30" s="7">
        <v>63</v>
      </c>
      <c r="C30" s="3">
        <f t="shared" si="0"/>
        <v>75</v>
      </c>
      <c r="D30" s="3" t="str">
        <f t="shared" si="1"/>
        <v>PASS</v>
      </c>
      <c r="F30" s="30" t="s">
        <v>47</v>
      </c>
      <c r="G30" s="3"/>
      <c r="H30" s="11" t="str">
        <f>'Sheet1 (2)'!N35</f>
        <v/>
      </c>
    </row>
    <row r="31" spans="1:8" ht="12.75">
      <c r="A31" s="7">
        <v>7</v>
      </c>
      <c r="B31" s="7">
        <v>83</v>
      </c>
      <c r="C31" s="3">
        <f t="shared" si="0"/>
        <v>52.599999999999994</v>
      </c>
      <c r="D31" s="3" t="str">
        <f t="shared" si="1"/>
        <v>FAIL</v>
      </c>
      <c r="F31" s="30" t="s">
        <v>48</v>
      </c>
      <c r="G31" s="3"/>
      <c r="H31" s="11" t="str">
        <f>'Sheet1 (2)'!N36</f>
        <v/>
      </c>
    </row>
    <row r="32" spans="1:8" ht="12.75">
      <c r="A32" s="7">
        <v>66</v>
      </c>
      <c r="B32" s="7">
        <v>46</v>
      </c>
      <c r="C32" s="3">
        <f t="shared" si="0"/>
        <v>54</v>
      </c>
      <c r="D32" s="3" t="str">
        <f t="shared" si="1"/>
        <v>PASS</v>
      </c>
      <c r="F32" s="30" t="s">
        <v>54</v>
      </c>
      <c r="G32" s="3"/>
      <c r="H32" s="11" t="str">
        <f>'Sheet1 (2)'!N37</f>
        <v/>
      </c>
    </row>
    <row r="33" spans="1:6" ht="12.75">
      <c r="A33" s="7">
        <v>94</v>
      </c>
      <c r="B33" s="7">
        <v>11</v>
      </c>
      <c r="C33" s="3">
        <f t="shared" si="0"/>
        <v>44.2</v>
      </c>
      <c r="D33" s="3" t="str">
        <f t="shared" si="1"/>
        <v>FAIL</v>
      </c>
      <c r="F33" s="19" t="s">
        <v>53</v>
      </c>
    </row>
    <row r="34" spans="1:8" ht="12.75">
      <c r="A34" s="7">
        <v>71</v>
      </c>
      <c r="B34" s="7">
        <v>50</v>
      </c>
      <c r="C34" s="3">
        <f t="shared" si="0"/>
        <v>58.400000000000006</v>
      </c>
      <c r="D34" s="3" t="str">
        <f t="shared" si="1"/>
        <v>PASS</v>
      </c>
      <c r="F34" s="30" t="s">
        <v>46</v>
      </c>
      <c r="G34" s="3"/>
      <c r="H34" s="11" t="str">
        <f>'Sheet1 (2)'!N39</f>
        <v/>
      </c>
    </row>
    <row r="35" spans="1:8" ht="12.75">
      <c r="A35" s="7">
        <v>85</v>
      </c>
      <c r="B35" s="7">
        <v>91</v>
      </c>
      <c r="C35" s="3">
        <f t="shared" si="0"/>
        <v>88.6</v>
      </c>
      <c r="D35" s="3" t="str">
        <f t="shared" si="1"/>
        <v>PASS</v>
      </c>
      <c r="F35" s="30" t="s">
        <v>47</v>
      </c>
      <c r="G35" s="3"/>
      <c r="H35" s="11" t="str">
        <f>'Sheet1 (2)'!N40</f>
        <v/>
      </c>
    </row>
    <row r="36" spans="1:8" ht="12.75">
      <c r="A36" s="7">
        <v>95</v>
      </c>
      <c r="B36" s="7">
        <v>91</v>
      </c>
      <c r="C36" s="3">
        <f t="shared" si="0"/>
        <v>92.6</v>
      </c>
      <c r="D36" s="3" t="str">
        <f t="shared" si="1"/>
        <v>PASS</v>
      </c>
      <c r="F36" s="30" t="s">
        <v>48</v>
      </c>
      <c r="G36" s="3"/>
      <c r="H36" s="11" t="str">
        <f>'Sheet1 (2)'!N41</f>
        <v/>
      </c>
    </row>
    <row r="37" spans="1:8" ht="12.75">
      <c r="A37" s="7">
        <v>0</v>
      </c>
      <c r="B37" s="7">
        <v>56</v>
      </c>
      <c r="C37" s="3">
        <f t="shared" si="0"/>
        <v>33.6</v>
      </c>
      <c r="D37" s="3" t="str">
        <f t="shared" si="1"/>
        <v>FAIL</v>
      </c>
      <c r="F37" s="30" t="s">
        <v>54</v>
      </c>
      <c r="G37" s="3"/>
      <c r="H37" s="11" t="str">
        <f>'Sheet1 (2)'!N42</f>
        <v/>
      </c>
    </row>
    <row r="38" spans="1:4" ht="12.75">
      <c r="A38" s="7">
        <v>82</v>
      </c>
      <c r="B38" s="7">
        <v>57</v>
      </c>
      <c r="C38" s="3">
        <f t="shared" si="0"/>
        <v>67</v>
      </c>
      <c r="D38" s="3" t="str">
        <f t="shared" si="1"/>
        <v>PASS</v>
      </c>
    </row>
    <row r="39" spans="1:4" ht="12.75">
      <c r="A39" s="7">
        <v>12</v>
      </c>
      <c r="B39" s="7">
        <v>95</v>
      </c>
      <c r="C39" s="3">
        <f t="shared" si="0"/>
        <v>61.8</v>
      </c>
      <c r="D39" s="3" t="str">
        <f t="shared" si="1"/>
        <v>FAIL</v>
      </c>
    </row>
    <row r="40" spans="1:4" ht="12.75">
      <c r="A40" s="7">
        <v>97</v>
      </c>
      <c r="B40" s="7">
        <v>55</v>
      </c>
      <c r="C40" s="3">
        <f t="shared" si="0"/>
        <v>71.80000000000001</v>
      </c>
      <c r="D40" s="3" t="str">
        <f t="shared" si="1"/>
        <v>PASS</v>
      </c>
    </row>
    <row r="41" spans="1:4" ht="12.75">
      <c r="A41" s="7">
        <v>11</v>
      </c>
      <c r="B41" s="7">
        <v>16</v>
      </c>
      <c r="C41" s="3">
        <f t="shared" si="0"/>
        <v>14</v>
      </c>
      <c r="D41" s="3" t="str">
        <f t="shared" si="1"/>
        <v>FAIL</v>
      </c>
    </row>
    <row r="42" spans="1:4" ht="12.75">
      <c r="A42" s="7">
        <v>82</v>
      </c>
      <c r="B42" s="7">
        <v>53</v>
      </c>
      <c r="C42" s="3">
        <f t="shared" si="0"/>
        <v>64.6</v>
      </c>
      <c r="D42" s="3" t="str">
        <f t="shared" si="1"/>
        <v>PASS</v>
      </c>
    </row>
    <row r="43" spans="1:4" ht="12.75">
      <c r="A43" s="7">
        <v>29</v>
      </c>
      <c r="B43" s="7">
        <v>19</v>
      </c>
      <c r="C43" s="3">
        <f t="shared" si="0"/>
        <v>23</v>
      </c>
      <c r="D43" s="3" t="str">
        <f t="shared" si="1"/>
        <v>FAIL</v>
      </c>
    </row>
    <row r="44" spans="1:4" ht="12.75">
      <c r="A44" s="7">
        <v>3</v>
      </c>
      <c r="B44" s="7">
        <v>98</v>
      </c>
      <c r="C44" s="3">
        <f t="shared" si="0"/>
        <v>60</v>
      </c>
      <c r="D44" s="3" t="str">
        <f t="shared" si="1"/>
        <v>FAIL</v>
      </c>
    </row>
    <row r="45" spans="1:4" ht="12.75">
      <c r="A45" s="7">
        <v>91</v>
      </c>
      <c r="B45" s="7">
        <v>90</v>
      </c>
      <c r="C45" s="3">
        <f t="shared" si="0"/>
        <v>90.4</v>
      </c>
      <c r="D45" s="3" t="str">
        <f t="shared" si="1"/>
        <v>PASS</v>
      </c>
    </row>
    <row r="46" spans="1:4" ht="12.75">
      <c r="A46" s="7">
        <v>34</v>
      </c>
      <c r="B46" s="7">
        <v>86</v>
      </c>
      <c r="C46" s="3">
        <f aca="true" t="shared" si="2" ref="C46:C63">W_1*A46+W_2*B46</f>
        <v>65.2</v>
      </c>
      <c r="D46" s="3" t="str">
        <f aca="true" t="shared" si="3" ref="D46:D63">IF((A46&gt;=$A$10)*(B46&gt;=$B$10)*(C46&gt;=$C$10),"PASS","FAIL")</f>
        <v>FAIL</v>
      </c>
    </row>
    <row r="47" spans="1:4" ht="12.75">
      <c r="A47" s="7">
        <v>15</v>
      </c>
      <c r="B47" s="7">
        <v>38</v>
      </c>
      <c r="C47" s="3">
        <f t="shared" si="2"/>
        <v>28.8</v>
      </c>
      <c r="D47" s="3" t="str">
        <f t="shared" si="3"/>
        <v>FAIL</v>
      </c>
    </row>
    <row r="48" spans="1:4" ht="12.75">
      <c r="A48" s="7">
        <v>54</v>
      </c>
      <c r="B48" s="7">
        <v>34</v>
      </c>
      <c r="C48" s="3">
        <f t="shared" si="2"/>
        <v>42</v>
      </c>
      <c r="D48" s="3" t="str">
        <f t="shared" si="3"/>
        <v>FAIL</v>
      </c>
    </row>
    <row r="49" spans="1:4" ht="12.75">
      <c r="A49" s="7">
        <v>39</v>
      </c>
      <c r="B49" s="7">
        <v>56</v>
      </c>
      <c r="C49" s="3">
        <f t="shared" si="2"/>
        <v>49.2</v>
      </c>
      <c r="D49" s="3" t="str">
        <f t="shared" si="3"/>
        <v>PASS</v>
      </c>
    </row>
    <row r="50" spans="1:4" ht="12.75">
      <c r="A50" s="7">
        <v>96</v>
      </c>
      <c r="B50" s="7">
        <v>11</v>
      </c>
      <c r="C50" s="3">
        <f t="shared" si="2"/>
        <v>45.00000000000001</v>
      </c>
      <c r="D50" s="3" t="str">
        <f t="shared" si="3"/>
        <v>FAIL</v>
      </c>
    </row>
    <row r="51" spans="1:4" ht="12.75">
      <c r="A51" s="7">
        <v>42</v>
      </c>
      <c r="B51" s="7">
        <v>51</v>
      </c>
      <c r="C51" s="3">
        <f t="shared" si="2"/>
        <v>47.4</v>
      </c>
      <c r="D51" s="3" t="str">
        <f t="shared" si="3"/>
        <v>PASS</v>
      </c>
    </row>
    <row r="52" spans="1:4" ht="12.75">
      <c r="A52" s="7">
        <v>51</v>
      </c>
      <c r="B52" s="7">
        <v>27</v>
      </c>
      <c r="C52" s="3">
        <f t="shared" si="2"/>
        <v>36.6</v>
      </c>
      <c r="D52" s="3" t="str">
        <f t="shared" si="3"/>
        <v>FAIL</v>
      </c>
    </row>
    <row r="53" spans="1:4" ht="12.75">
      <c r="A53" s="7">
        <v>79</v>
      </c>
      <c r="B53" s="7">
        <v>76</v>
      </c>
      <c r="C53" s="3">
        <f t="shared" si="2"/>
        <v>77.2</v>
      </c>
      <c r="D53" s="3" t="str">
        <f t="shared" si="3"/>
        <v>PASS</v>
      </c>
    </row>
    <row r="54" spans="1:4" ht="12.75">
      <c r="A54" s="7">
        <v>65</v>
      </c>
      <c r="B54" s="7">
        <v>91</v>
      </c>
      <c r="C54" s="3">
        <f t="shared" si="2"/>
        <v>80.6</v>
      </c>
      <c r="D54" s="3" t="str">
        <f t="shared" si="3"/>
        <v>PASS</v>
      </c>
    </row>
    <row r="55" spans="1:4" ht="12.75">
      <c r="A55" s="7">
        <v>75</v>
      </c>
      <c r="B55" s="7">
        <v>80</v>
      </c>
      <c r="C55" s="3">
        <f t="shared" si="2"/>
        <v>78</v>
      </c>
      <c r="D55" s="3" t="str">
        <f t="shared" si="3"/>
        <v>PASS</v>
      </c>
    </row>
    <row r="56" spans="1:4" ht="12.75">
      <c r="A56" s="7">
        <v>88</v>
      </c>
      <c r="B56" s="7">
        <v>22</v>
      </c>
      <c r="C56" s="3">
        <f t="shared" si="2"/>
        <v>48.400000000000006</v>
      </c>
      <c r="D56" s="3" t="str">
        <f t="shared" si="3"/>
        <v>FAIL</v>
      </c>
    </row>
    <row r="57" spans="1:4" ht="12.75">
      <c r="A57" s="7">
        <v>98</v>
      </c>
      <c r="B57" s="7">
        <v>98</v>
      </c>
      <c r="C57" s="3">
        <f t="shared" si="2"/>
        <v>98</v>
      </c>
      <c r="D57" s="3" t="str">
        <f t="shared" si="3"/>
        <v>PASS</v>
      </c>
    </row>
    <row r="58" spans="1:4" ht="12.75">
      <c r="A58" s="7">
        <v>99</v>
      </c>
      <c r="B58" s="7">
        <v>48</v>
      </c>
      <c r="C58" s="3">
        <f t="shared" si="2"/>
        <v>68.4</v>
      </c>
      <c r="D58" s="3" t="str">
        <f t="shared" si="3"/>
        <v>PASS</v>
      </c>
    </row>
    <row r="59" spans="1:4" ht="12.75">
      <c r="A59" s="7">
        <v>75</v>
      </c>
      <c r="B59" s="7">
        <v>8</v>
      </c>
      <c r="C59" s="3">
        <f t="shared" si="2"/>
        <v>34.8</v>
      </c>
      <c r="D59" s="3" t="str">
        <f t="shared" si="3"/>
        <v>FAIL</v>
      </c>
    </row>
    <row r="60" spans="1:4" ht="12.75">
      <c r="A60" s="7">
        <v>23</v>
      </c>
      <c r="B60" s="7">
        <v>0</v>
      </c>
      <c r="C60" s="3">
        <f t="shared" si="2"/>
        <v>9.200000000000001</v>
      </c>
      <c r="D60" s="3" t="str">
        <f t="shared" si="3"/>
        <v>FAIL</v>
      </c>
    </row>
    <row r="61" spans="1:4" ht="12.75">
      <c r="A61" s="7">
        <v>26</v>
      </c>
      <c r="B61" s="7">
        <v>58</v>
      </c>
      <c r="C61" s="3">
        <f t="shared" si="2"/>
        <v>45.199999999999996</v>
      </c>
      <c r="D61" s="3" t="str">
        <f t="shared" si="3"/>
        <v>FAIL</v>
      </c>
    </row>
    <row r="62" spans="1:4" ht="12.75">
      <c r="A62" s="7">
        <v>42</v>
      </c>
      <c r="B62" s="7">
        <v>11</v>
      </c>
      <c r="C62" s="3">
        <f t="shared" si="2"/>
        <v>23.4</v>
      </c>
      <c r="D62" s="3" t="str">
        <f t="shared" si="3"/>
        <v>FAIL</v>
      </c>
    </row>
    <row r="63" spans="1:4" ht="12.75">
      <c r="A63" s="7">
        <v>81</v>
      </c>
      <c r="B63" s="7">
        <v>71</v>
      </c>
      <c r="C63" s="3">
        <f t="shared" si="2"/>
        <v>75</v>
      </c>
      <c r="D63" s="3" t="str">
        <f t="shared" si="3"/>
        <v>PASS</v>
      </c>
    </row>
  </sheetData>
  <hyperlinks>
    <hyperlink ref="D7" location="NOTES_2" display="NOTES 2"/>
    <hyperlink ref="A1" location="CONTENTS" display="CONTENTS"/>
    <hyperlink ref="J26:L26" location="Sheet5!A1" display="PROCEED TO SHEET 5"/>
    <hyperlink ref="J26" location="Sheet5!A1" display="PROCEED TO SHEET 5 (Frequency Distributions)"/>
    <hyperlink ref="J26:N26" location="Sheet5!A1" display="PROCEED TO SHEET 5 (Frequency Distributions)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I17" sqref="I17"/>
    </sheetView>
  </sheetViews>
  <sheetFormatPr defaultColWidth="9.140625" defaultRowHeight="12.75"/>
  <cols>
    <col min="1" max="1" width="11.7109375" style="1" customWidth="1"/>
    <col min="2" max="2" width="9.140625" style="1" customWidth="1"/>
    <col min="3" max="3" width="13.421875" style="0" customWidth="1"/>
    <col min="4" max="4" width="12.140625" style="0" customWidth="1"/>
    <col min="5" max="5" width="16.28125" style="0" customWidth="1"/>
    <col min="6" max="6" width="10.8515625" style="0" customWidth="1"/>
    <col min="12" max="12" width="8.00390625" style="0" customWidth="1"/>
  </cols>
  <sheetData>
    <row r="1" spans="1:16" ht="12.75">
      <c r="A1" s="14" t="s">
        <v>102</v>
      </c>
      <c r="C1" s="46" t="s">
        <v>135</v>
      </c>
      <c r="D1" s="46"/>
      <c r="L1" s="59" t="s">
        <v>304</v>
      </c>
      <c r="M1" s="59"/>
      <c r="N1" s="60"/>
      <c r="O1" s="60"/>
      <c r="P1" s="60"/>
    </row>
    <row r="2" spans="2:16" ht="12.75">
      <c r="B2"/>
      <c r="C2" s="48"/>
      <c r="D2" s="50"/>
      <c r="E2" s="50"/>
      <c r="L2" s="59" t="s">
        <v>305</v>
      </c>
      <c r="M2" s="59"/>
      <c r="N2" s="60"/>
      <c r="O2" s="60"/>
      <c r="P2" s="60"/>
    </row>
    <row r="3" spans="2:16" ht="12.75">
      <c r="B3"/>
      <c r="C3" s="30" t="s">
        <v>240</v>
      </c>
      <c r="D3" s="30"/>
      <c r="E3" s="30"/>
      <c r="F3" s="16"/>
      <c r="G3" s="16"/>
      <c r="H3" s="16"/>
      <c r="I3" s="16"/>
      <c r="J3" s="16"/>
      <c r="K3" s="16"/>
      <c r="L3" s="59" t="s">
        <v>306</v>
      </c>
      <c r="M3" s="59"/>
      <c r="N3" s="60"/>
      <c r="O3" s="60"/>
      <c r="P3" s="60"/>
    </row>
    <row r="4" spans="1:16" ht="12.75">
      <c r="A4" s="32" t="s">
        <v>171</v>
      </c>
      <c r="B4" s="43"/>
      <c r="C4" s="30"/>
      <c r="D4" s="30"/>
      <c r="E4" s="30"/>
      <c r="F4" s="30"/>
      <c r="G4" s="16"/>
      <c r="H4" s="16"/>
      <c r="I4" s="16"/>
      <c r="J4" s="16"/>
      <c r="K4" s="16"/>
      <c r="L4" s="59" t="s">
        <v>307</v>
      </c>
      <c r="M4" s="59"/>
      <c r="N4" s="60"/>
      <c r="O4" s="60"/>
      <c r="P4" s="60"/>
    </row>
    <row r="5" spans="1:16" ht="12.75">
      <c r="A5" s="33" t="s">
        <v>317</v>
      </c>
      <c r="B5" s="31"/>
      <c r="C5" s="30"/>
      <c r="D5" s="30"/>
      <c r="E5" s="30"/>
      <c r="F5" s="45" t="s">
        <v>276</v>
      </c>
      <c r="G5" s="16"/>
      <c r="H5" s="16"/>
      <c r="I5" s="16"/>
      <c r="J5" s="16"/>
      <c r="K5" s="16"/>
      <c r="L5" s="59" t="s">
        <v>308</v>
      </c>
      <c r="M5" s="59"/>
      <c r="N5" s="60"/>
      <c r="O5" s="60"/>
      <c r="P5" s="60"/>
    </row>
    <row r="6" spans="1:16" ht="12.75">
      <c r="A6" s="32" t="s">
        <v>172</v>
      </c>
      <c r="B6" s="31"/>
      <c r="C6" s="30"/>
      <c r="D6" s="30"/>
      <c r="E6" s="30"/>
      <c r="F6" s="16"/>
      <c r="G6" s="16"/>
      <c r="H6" s="16"/>
      <c r="I6" s="16"/>
      <c r="J6" s="16"/>
      <c r="K6" s="16"/>
      <c r="L6" s="59" t="s">
        <v>309</v>
      </c>
      <c r="M6" s="59"/>
      <c r="N6" s="60"/>
      <c r="O6" s="60"/>
      <c r="P6" s="60"/>
    </row>
    <row r="7" spans="1:16" ht="12.75">
      <c r="A7" s="32" t="s">
        <v>173</v>
      </c>
      <c r="B7" s="31"/>
      <c r="C7" s="30"/>
      <c r="D7" s="30"/>
      <c r="E7" s="30"/>
      <c r="F7" s="16"/>
      <c r="G7" s="16"/>
      <c r="H7" s="16"/>
      <c r="I7" s="16"/>
      <c r="J7" s="16"/>
      <c r="K7" s="16"/>
      <c r="L7" s="59" t="s">
        <v>310</v>
      </c>
      <c r="M7" s="59"/>
      <c r="N7" s="60"/>
      <c r="O7" s="60"/>
      <c r="P7" s="60"/>
    </row>
    <row r="8" spans="1:16" ht="12.75">
      <c r="A8" s="32" t="s">
        <v>174</v>
      </c>
      <c r="B8" s="31"/>
      <c r="C8" s="30"/>
      <c r="D8" s="30"/>
      <c r="E8" s="30"/>
      <c r="F8" s="16"/>
      <c r="G8" s="16"/>
      <c r="H8" s="16"/>
      <c r="I8" s="16"/>
      <c r="J8" s="16"/>
      <c r="K8" s="16"/>
      <c r="L8" s="59" t="s">
        <v>311</v>
      </c>
      <c r="M8" s="59"/>
      <c r="N8" s="60"/>
      <c r="O8" s="60"/>
      <c r="P8" s="60"/>
    </row>
    <row r="9" spans="1:16" ht="12.75">
      <c r="A9" s="32" t="s">
        <v>286</v>
      </c>
      <c r="B9" s="31"/>
      <c r="C9" s="30"/>
      <c r="D9" s="30"/>
      <c r="E9" s="30"/>
      <c r="F9" s="30"/>
      <c r="G9" s="30"/>
      <c r="H9" s="30"/>
      <c r="I9" s="30"/>
      <c r="J9" s="30"/>
      <c r="K9" s="30"/>
      <c r="L9" s="59" t="s">
        <v>312</v>
      </c>
      <c r="M9" s="59"/>
      <c r="N9" s="60"/>
      <c r="O9" s="60"/>
      <c r="P9" s="60"/>
    </row>
    <row r="10" spans="1:16" ht="12.75">
      <c r="A10" s="33" t="s">
        <v>175</v>
      </c>
      <c r="B10" s="31"/>
      <c r="C10" s="30"/>
      <c r="D10" s="30"/>
      <c r="E10" s="30" t="s">
        <v>296</v>
      </c>
      <c r="F10" s="16"/>
      <c r="G10" s="16"/>
      <c r="H10" s="16"/>
      <c r="I10" s="16"/>
      <c r="J10" s="16"/>
      <c r="K10" s="16"/>
      <c r="L10" s="59" t="s">
        <v>313</v>
      </c>
      <c r="M10" s="59"/>
      <c r="N10" s="60"/>
      <c r="O10" s="60"/>
      <c r="P10" s="60"/>
    </row>
    <row r="11" spans="1:16" ht="12.75">
      <c r="A11" s="32" t="s">
        <v>297</v>
      </c>
      <c r="B11" s="31"/>
      <c r="C11" s="30"/>
      <c r="D11" s="30"/>
      <c r="E11" s="30"/>
      <c r="F11" s="16"/>
      <c r="G11" s="16"/>
      <c r="H11" s="16"/>
      <c r="I11" s="16"/>
      <c r="J11" s="16"/>
      <c r="K11" s="16"/>
      <c r="L11" s="59" t="s">
        <v>314</v>
      </c>
      <c r="M11" s="59"/>
      <c r="N11" s="60"/>
      <c r="O11" s="60"/>
      <c r="P11" s="60"/>
    </row>
    <row r="12" spans="1:16" ht="12.75">
      <c r="A12" s="32" t="s">
        <v>176</v>
      </c>
      <c r="B12" s="31"/>
      <c r="C12" s="30"/>
      <c r="D12" s="30"/>
      <c r="E12" s="30"/>
      <c r="F12" s="16"/>
      <c r="G12" s="16"/>
      <c r="H12" s="16"/>
      <c r="I12" s="16"/>
      <c r="J12" s="16"/>
      <c r="K12" s="16"/>
      <c r="L12" s="59" t="s">
        <v>315</v>
      </c>
      <c r="M12" s="59"/>
      <c r="N12" s="60"/>
      <c r="O12" s="60"/>
      <c r="P12" s="60"/>
    </row>
    <row r="13" spans="1:16" ht="12.75">
      <c r="A13" s="32" t="s">
        <v>298</v>
      </c>
      <c r="B13" s="32"/>
      <c r="C13" s="32"/>
      <c r="D13" s="32"/>
      <c r="E13" s="32"/>
      <c r="F13" s="32"/>
      <c r="G13" s="32"/>
      <c r="H13" s="32"/>
      <c r="I13" s="14" t="s">
        <v>75</v>
      </c>
      <c r="J13" s="32"/>
      <c r="K13" s="32"/>
      <c r="L13" s="59" t="s">
        <v>316</v>
      </c>
      <c r="M13" s="59"/>
      <c r="N13" s="60"/>
      <c r="O13" s="60"/>
      <c r="P13" s="60"/>
    </row>
    <row r="14" spans="1:4" ht="12.75">
      <c r="A14" s="7" t="s">
        <v>26</v>
      </c>
      <c r="B14" s="7" t="s">
        <v>27</v>
      </c>
      <c r="C14" s="8" t="s">
        <v>70</v>
      </c>
      <c r="D14" s="6" t="s">
        <v>71</v>
      </c>
    </row>
    <row r="15" spans="1:4" ht="12.75">
      <c r="A15" s="7">
        <f>Sheet4!A14</f>
        <v>57</v>
      </c>
      <c r="B15" s="7">
        <f>Sheet4!B14</f>
        <v>38</v>
      </c>
      <c r="C15" s="8">
        <f>Sheet4!C14</f>
        <v>45.6</v>
      </c>
      <c r="D15" s="6">
        <v>10</v>
      </c>
    </row>
    <row r="16" spans="1:4" ht="12.75">
      <c r="A16" s="7">
        <f>Sheet4!A15</f>
        <v>50</v>
      </c>
      <c r="B16" s="7">
        <f>Sheet4!B15</f>
        <v>34</v>
      </c>
      <c r="C16" s="8">
        <f>Sheet4!C15</f>
        <v>40.4</v>
      </c>
      <c r="D16" s="6">
        <v>20</v>
      </c>
    </row>
    <row r="17" spans="1:12" ht="12.75">
      <c r="A17" s="7">
        <f>Sheet4!A16</f>
        <v>36</v>
      </c>
      <c r="B17" s="7">
        <f>Sheet4!B16</f>
        <v>69</v>
      </c>
      <c r="C17" s="8">
        <f>Sheet4!C16</f>
        <v>55.8</v>
      </c>
      <c r="D17" s="6">
        <v>30</v>
      </c>
      <c r="G17" s="55" t="s">
        <v>281</v>
      </c>
      <c r="H17" s="55"/>
      <c r="I17" s="55"/>
      <c r="J17" s="55"/>
      <c r="K17" s="55"/>
      <c r="L17" s="55"/>
    </row>
    <row r="18" spans="1:4" ht="12.75">
      <c r="A18" s="7">
        <f>Sheet4!A17</f>
        <v>47</v>
      </c>
      <c r="B18" s="7">
        <f>Sheet4!B17</f>
        <v>83</v>
      </c>
      <c r="C18" s="8">
        <f>Sheet4!C17</f>
        <v>68.6</v>
      </c>
      <c r="D18" s="6">
        <v>40</v>
      </c>
    </row>
    <row r="19" spans="1:4" ht="12.75">
      <c r="A19" s="7">
        <f>Sheet4!A18</f>
        <v>97</v>
      </c>
      <c r="B19" s="7">
        <f>Sheet4!B18</f>
        <v>66</v>
      </c>
      <c r="C19" s="8">
        <f>Sheet4!C18</f>
        <v>78.4</v>
      </c>
      <c r="D19" s="6">
        <v>50</v>
      </c>
    </row>
    <row r="20" spans="1:4" ht="12.75">
      <c r="A20" s="7">
        <f>Sheet4!A19</f>
        <v>92</v>
      </c>
      <c r="B20" s="7">
        <f>Sheet4!B19</f>
        <v>88</v>
      </c>
      <c r="C20" s="8">
        <f>Sheet4!C19</f>
        <v>89.6</v>
      </c>
      <c r="D20" s="6">
        <v>60</v>
      </c>
    </row>
    <row r="21" spans="1:4" ht="12.75">
      <c r="A21" s="7">
        <f>Sheet4!A20</f>
        <v>97</v>
      </c>
      <c r="B21" s="7">
        <f>Sheet4!B20</f>
        <v>90</v>
      </c>
      <c r="C21" s="8">
        <f>Sheet4!C20</f>
        <v>92.80000000000001</v>
      </c>
      <c r="D21" s="6">
        <v>70</v>
      </c>
    </row>
    <row r="22" spans="1:4" ht="12.75">
      <c r="A22" s="7">
        <f>Sheet4!A21</f>
        <v>4</v>
      </c>
      <c r="B22" s="7">
        <f>Sheet4!B21</f>
        <v>46</v>
      </c>
      <c r="C22" s="8">
        <f>Sheet4!C21</f>
        <v>29.2</v>
      </c>
      <c r="D22" s="6">
        <v>80</v>
      </c>
    </row>
    <row r="23" spans="1:4" ht="12.75">
      <c r="A23" s="7">
        <f>Sheet4!A22</f>
        <v>6</v>
      </c>
      <c r="B23" s="7">
        <f>Sheet4!B22</f>
        <v>52</v>
      </c>
      <c r="C23" s="8">
        <f>Sheet4!C22</f>
        <v>33.6</v>
      </c>
      <c r="D23" s="6">
        <v>90</v>
      </c>
    </row>
    <row r="24" spans="1:4" ht="12.75">
      <c r="A24" s="7">
        <f>Sheet4!A23</f>
        <v>81</v>
      </c>
      <c r="B24" s="7">
        <f>Sheet4!B23</f>
        <v>70</v>
      </c>
      <c r="C24" s="8">
        <f>Sheet4!C23</f>
        <v>74.4</v>
      </c>
      <c r="D24" s="6">
        <v>100</v>
      </c>
    </row>
    <row r="25" spans="1:3" ht="12.75">
      <c r="A25" s="7">
        <f>Sheet4!A24</f>
        <v>24</v>
      </c>
      <c r="B25" s="7">
        <f>Sheet4!B24</f>
        <v>90</v>
      </c>
      <c r="C25" s="8">
        <f>Sheet4!C24</f>
        <v>63.6</v>
      </c>
    </row>
    <row r="26" spans="1:3" ht="12.75">
      <c r="A26" s="7">
        <f>Sheet4!A25</f>
        <v>37</v>
      </c>
      <c r="B26" s="7">
        <f>Sheet4!B25</f>
        <v>6</v>
      </c>
      <c r="C26" s="8">
        <f>Sheet4!C25</f>
        <v>18.4</v>
      </c>
    </row>
    <row r="27" spans="1:3" ht="12.75">
      <c r="A27" s="7">
        <f>Sheet4!A26</f>
        <v>96</v>
      </c>
      <c r="B27" s="7">
        <f>Sheet4!B26</f>
        <v>88</v>
      </c>
      <c r="C27" s="8">
        <f>Sheet4!C26</f>
        <v>91.2</v>
      </c>
    </row>
    <row r="28" spans="1:3" ht="12.75">
      <c r="A28" s="7">
        <f>Sheet4!A27</f>
        <v>70</v>
      </c>
      <c r="B28" s="7">
        <f>Sheet4!B27</f>
        <v>44</v>
      </c>
      <c r="C28" s="8">
        <f>Sheet4!C27</f>
        <v>54.4</v>
      </c>
    </row>
    <row r="29" spans="1:3" ht="12.75">
      <c r="A29" s="7">
        <f>Sheet4!A28</f>
        <v>52</v>
      </c>
      <c r="B29" s="7">
        <f>Sheet4!B28</f>
        <v>11</v>
      </c>
      <c r="C29" s="8">
        <f>Sheet4!C28</f>
        <v>27.4</v>
      </c>
    </row>
    <row r="30" spans="1:3" ht="12.75">
      <c r="A30" s="7">
        <f>Sheet4!A29</f>
        <v>46</v>
      </c>
      <c r="B30" s="7">
        <f>Sheet4!B29</f>
        <v>2</v>
      </c>
      <c r="C30" s="8">
        <f>Sheet4!C29</f>
        <v>19.6</v>
      </c>
    </row>
    <row r="31" spans="1:3" ht="12.75">
      <c r="A31" s="7">
        <f>Sheet4!A30</f>
        <v>93</v>
      </c>
      <c r="B31" s="7">
        <f>Sheet4!B30</f>
        <v>63</v>
      </c>
      <c r="C31" s="8">
        <f>Sheet4!C30</f>
        <v>75</v>
      </c>
    </row>
    <row r="32" spans="1:3" ht="12.75">
      <c r="A32" s="7">
        <f>Sheet4!A31</f>
        <v>7</v>
      </c>
      <c r="B32" s="7">
        <f>Sheet4!B31</f>
        <v>83</v>
      </c>
      <c r="C32" s="8">
        <f>Sheet4!C31</f>
        <v>52.599999999999994</v>
      </c>
    </row>
    <row r="33" spans="1:3" ht="12.75">
      <c r="A33" s="7">
        <f>Sheet4!A32</f>
        <v>66</v>
      </c>
      <c r="B33" s="7">
        <f>Sheet4!B32</f>
        <v>46</v>
      </c>
      <c r="C33" s="8">
        <f>Sheet4!C32</f>
        <v>54</v>
      </c>
    </row>
    <row r="34" spans="1:3" ht="12.75">
      <c r="A34" s="7">
        <f>Sheet4!A33</f>
        <v>94</v>
      </c>
      <c r="B34" s="7">
        <f>Sheet4!B33</f>
        <v>11</v>
      </c>
      <c r="C34" s="8">
        <f>Sheet4!C33</f>
        <v>44.2</v>
      </c>
    </row>
    <row r="35" spans="1:3" ht="12.75">
      <c r="A35" s="7">
        <f>Sheet4!A34</f>
        <v>71</v>
      </c>
      <c r="B35" s="7">
        <f>Sheet4!B34</f>
        <v>50</v>
      </c>
      <c r="C35" s="8">
        <f>Sheet4!C34</f>
        <v>58.400000000000006</v>
      </c>
    </row>
    <row r="36" spans="1:3" ht="12.75">
      <c r="A36" s="7">
        <f>Sheet4!A35</f>
        <v>85</v>
      </c>
      <c r="B36" s="7">
        <f>Sheet4!B35</f>
        <v>91</v>
      </c>
      <c r="C36" s="8">
        <f>Sheet4!C35</f>
        <v>88.6</v>
      </c>
    </row>
    <row r="37" spans="1:3" ht="12.75">
      <c r="A37" s="7">
        <f>Sheet4!A36</f>
        <v>95</v>
      </c>
      <c r="B37" s="7">
        <f>Sheet4!B36</f>
        <v>91</v>
      </c>
      <c r="C37" s="8">
        <f>Sheet4!C36</f>
        <v>92.6</v>
      </c>
    </row>
    <row r="38" spans="1:3" ht="12.75">
      <c r="A38" s="7">
        <f>Sheet4!A37</f>
        <v>0</v>
      </c>
      <c r="B38" s="7">
        <f>Sheet4!B37</f>
        <v>56</v>
      </c>
      <c r="C38" s="8">
        <f>Sheet4!C37</f>
        <v>33.6</v>
      </c>
    </row>
    <row r="39" spans="1:3" ht="12.75">
      <c r="A39" s="7">
        <f>Sheet4!A38</f>
        <v>82</v>
      </c>
      <c r="B39" s="7">
        <f>Sheet4!B38</f>
        <v>57</v>
      </c>
      <c r="C39" s="8">
        <f>Sheet4!C38</f>
        <v>67</v>
      </c>
    </row>
    <row r="40" spans="1:3" ht="12.75">
      <c r="A40" s="7">
        <f>Sheet4!A39</f>
        <v>12</v>
      </c>
      <c r="B40" s="7">
        <f>Sheet4!B39</f>
        <v>95</v>
      </c>
      <c r="C40" s="8">
        <f>Sheet4!C39</f>
        <v>61.8</v>
      </c>
    </row>
    <row r="41" spans="1:3" ht="12.75">
      <c r="A41" s="7">
        <f>Sheet4!A40</f>
        <v>97</v>
      </c>
      <c r="B41" s="7">
        <f>Sheet4!B40</f>
        <v>55</v>
      </c>
      <c r="C41" s="8">
        <f>Sheet4!C40</f>
        <v>71.80000000000001</v>
      </c>
    </row>
    <row r="42" spans="1:3" ht="12.75">
      <c r="A42" s="7">
        <f>Sheet4!A41</f>
        <v>11</v>
      </c>
      <c r="B42" s="7">
        <f>Sheet4!B41</f>
        <v>16</v>
      </c>
      <c r="C42" s="8">
        <f>Sheet4!C41</f>
        <v>14</v>
      </c>
    </row>
    <row r="43" spans="1:3" ht="12.75">
      <c r="A43" s="7">
        <f>Sheet4!A42</f>
        <v>82</v>
      </c>
      <c r="B43" s="7">
        <f>Sheet4!B42</f>
        <v>53</v>
      </c>
      <c r="C43" s="8">
        <f>Sheet4!C42</f>
        <v>64.6</v>
      </c>
    </row>
    <row r="44" spans="1:3" ht="12.75">
      <c r="A44" s="7">
        <f>Sheet4!A43</f>
        <v>29</v>
      </c>
      <c r="B44" s="7">
        <f>Sheet4!B43</f>
        <v>19</v>
      </c>
      <c r="C44" s="8">
        <f>Sheet4!C43</f>
        <v>23</v>
      </c>
    </row>
    <row r="45" spans="1:3" ht="12.75">
      <c r="A45" s="7">
        <f>Sheet4!A44</f>
        <v>3</v>
      </c>
      <c r="B45" s="7">
        <f>Sheet4!B44</f>
        <v>98</v>
      </c>
      <c r="C45" s="8">
        <f>Sheet4!C44</f>
        <v>60</v>
      </c>
    </row>
    <row r="46" spans="1:3" ht="12.75">
      <c r="A46" s="7">
        <f>Sheet4!A45</f>
        <v>91</v>
      </c>
      <c r="B46" s="7">
        <f>Sheet4!B45</f>
        <v>90</v>
      </c>
      <c r="C46" s="8">
        <f>Sheet4!C45</f>
        <v>90.4</v>
      </c>
    </row>
    <row r="47" spans="1:3" ht="12.75">
      <c r="A47" s="7">
        <f>Sheet4!A46</f>
        <v>34</v>
      </c>
      <c r="B47" s="7">
        <f>Sheet4!B46</f>
        <v>86</v>
      </c>
      <c r="C47" s="8">
        <f>Sheet4!C46</f>
        <v>65.2</v>
      </c>
    </row>
    <row r="48" spans="1:3" ht="12.75">
      <c r="A48" s="7">
        <f>Sheet4!A47</f>
        <v>15</v>
      </c>
      <c r="B48" s="7">
        <f>Sheet4!B47</f>
        <v>38</v>
      </c>
      <c r="C48" s="8">
        <f>Sheet4!C47</f>
        <v>28.8</v>
      </c>
    </row>
    <row r="49" spans="1:3" ht="12.75">
      <c r="A49" s="7">
        <f>Sheet4!A48</f>
        <v>54</v>
      </c>
      <c r="B49" s="7">
        <f>Sheet4!B48</f>
        <v>34</v>
      </c>
      <c r="C49" s="8">
        <f>Sheet4!C48</f>
        <v>42</v>
      </c>
    </row>
    <row r="50" spans="1:3" ht="12.75">
      <c r="A50" s="7">
        <f>Sheet4!A49</f>
        <v>39</v>
      </c>
      <c r="B50" s="7">
        <f>Sheet4!B49</f>
        <v>56</v>
      </c>
      <c r="C50" s="8">
        <f>Sheet4!C49</f>
        <v>49.2</v>
      </c>
    </row>
    <row r="51" spans="1:3" ht="12.75">
      <c r="A51" s="7">
        <f>Sheet4!A50</f>
        <v>96</v>
      </c>
      <c r="B51" s="7">
        <f>Sheet4!B50</f>
        <v>11</v>
      </c>
      <c r="C51" s="8">
        <f>Sheet4!C50</f>
        <v>45.00000000000001</v>
      </c>
    </row>
    <row r="52" spans="1:3" ht="12.75">
      <c r="A52" s="7">
        <f>Sheet4!A51</f>
        <v>42</v>
      </c>
      <c r="B52" s="7">
        <f>Sheet4!B51</f>
        <v>51</v>
      </c>
      <c r="C52" s="8">
        <f>Sheet4!C51</f>
        <v>47.4</v>
      </c>
    </row>
    <row r="53" spans="1:3" ht="12.75">
      <c r="A53" s="7">
        <f>Sheet4!A52</f>
        <v>51</v>
      </c>
      <c r="B53" s="7">
        <f>Sheet4!B52</f>
        <v>27</v>
      </c>
      <c r="C53" s="8">
        <f>Sheet4!C52</f>
        <v>36.6</v>
      </c>
    </row>
    <row r="54" spans="1:3" ht="12.75">
      <c r="A54" s="7">
        <f>Sheet4!A53</f>
        <v>79</v>
      </c>
      <c r="B54" s="7">
        <f>Sheet4!B53</f>
        <v>76</v>
      </c>
      <c r="C54" s="8">
        <f>Sheet4!C53</f>
        <v>77.2</v>
      </c>
    </row>
    <row r="55" spans="1:3" ht="12.75">
      <c r="A55" s="7">
        <f>Sheet4!A54</f>
        <v>65</v>
      </c>
      <c r="B55" s="7">
        <f>Sheet4!B54</f>
        <v>91</v>
      </c>
      <c r="C55" s="8">
        <f>Sheet4!C54</f>
        <v>80.6</v>
      </c>
    </row>
    <row r="56" spans="1:3" ht="12.75">
      <c r="A56" s="7">
        <f>Sheet4!A55</f>
        <v>75</v>
      </c>
      <c r="B56" s="7">
        <f>Sheet4!B55</f>
        <v>80</v>
      </c>
      <c r="C56" s="8">
        <f>Sheet4!C55</f>
        <v>78</v>
      </c>
    </row>
    <row r="57" spans="1:3" ht="12.75">
      <c r="A57" s="7">
        <f>Sheet4!A56</f>
        <v>88</v>
      </c>
      <c r="B57" s="7">
        <f>Sheet4!B56</f>
        <v>22</v>
      </c>
      <c r="C57" s="8">
        <f>Sheet4!C56</f>
        <v>48.400000000000006</v>
      </c>
    </row>
    <row r="58" spans="1:3" ht="12.75">
      <c r="A58" s="7">
        <f>Sheet4!A57</f>
        <v>98</v>
      </c>
      <c r="B58" s="7">
        <f>Sheet4!B57</f>
        <v>98</v>
      </c>
      <c r="C58" s="8">
        <f>Sheet4!C57</f>
        <v>98</v>
      </c>
    </row>
    <row r="59" spans="1:3" ht="12.75">
      <c r="A59" s="7">
        <f>Sheet4!A58</f>
        <v>99</v>
      </c>
      <c r="B59" s="7">
        <f>Sheet4!B58</f>
        <v>48</v>
      </c>
      <c r="C59" s="8">
        <f>Sheet4!C58</f>
        <v>68.4</v>
      </c>
    </row>
    <row r="60" spans="1:3" ht="12.75">
      <c r="A60" s="7">
        <f>Sheet4!A59</f>
        <v>75</v>
      </c>
      <c r="B60" s="7">
        <f>Sheet4!B59</f>
        <v>8</v>
      </c>
      <c r="C60" s="8">
        <f>Sheet4!C59</f>
        <v>34.8</v>
      </c>
    </row>
    <row r="61" spans="1:3" ht="12.75">
      <c r="A61" s="7">
        <f>Sheet4!A60</f>
        <v>23</v>
      </c>
      <c r="B61" s="7">
        <f>Sheet4!B60</f>
        <v>0</v>
      </c>
      <c r="C61" s="8">
        <f>Sheet4!C60</f>
        <v>9.200000000000001</v>
      </c>
    </row>
    <row r="62" spans="1:3" ht="12.75">
      <c r="A62" s="7">
        <f>Sheet4!A61</f>
        <v>26</v>
      </c>
      <c r="B62" s="7">
        <f>Sheet4!B61</f>
        <v>58</v>
      </c>
      <c r="C62" s="8">
        <f>Sheet4!C61</f>
        <v>45.199999999999996</v>
      </c>
    </row>
    <row r="63" spans="1:3" ht="12.75">
      <c r="A63" s="7">
        <f>Sheet4!A62</f>
        <v>42</v>
      </c>
      <c r="B63" s="7">
        <f>Sheet4!B62</f>
        <v>11</v>
      </c>
      <c r="C63" s="8">
        <f>Sheet4!C62</f>
        <v>23.4</v>
      </c>
    </row>
    <row r="64" spans="1:3" ht="12.75">
      <c r="A64" s="7">
        <f>Sheet4!A63</f>
        <v>81</v>
      </c>
      <c r="B64" s="7">
        <f>Sheet4!B63</f>
        <v>71</v>
      </c>
      <c r="C64" s="8">
        <f>Sheet4!C63</f>
        <v>75</v>
      </c>
    </row>
  </sheetData>
  <hyperlinks>
    <hyperlink ref="F5" location="NOTES_3" display="NOTES 3"/>
    <hyperlink ref="I13" location="histogram" display="histogram"/>
    <hyperlink ref="A1" location="CONTENTS" display="CONTENTS"/>
    <hyperlink ref="G17:I17" location="Sheet6!A1" display="PROCEED TO SHEET 6"/>
    <hyperlink ref="G17" location="Sheet6!A1" display="PROCEED TO SHEET 6 (The Excel data analysis Routine)"/>
    <hyperlink ref="G17:L17" location="Sheet6!A1" display="PROCEED TO SHEET 6 (The Excel data analysis Routine)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1">
      <selection activeCell="H31" sqref="H31"/>
    </sheetView>
  </sheetViews>
  <sheetFormatPr defaultColWidth="9.140625" defaultRowHeight="12.75"/>
  <cols>
    <col min="1" max="1" width="11.8515625" style="0" customWidth="1"/>
    <col min="2" max="2" width="11.421875" style="0" customWidth="1"/>
    <col min="3" max="3" width="11.8515625" style="0" customWidth="1"/>
    <col min="4" max="4" width="9.140625" style="1" customWidth="1"/>
    <col min="5" max="5" width="19.00390625" style="0" customWidth="1"/>
    <col min="6" max="6" width="12.57421875" style="0" customWidth="1"/>
    <col min="7" max="7" width="13.7109375" style="0" customWidth="1"/>
    <col min="8" max="8" width="16.421875" style="0" customWidth="1"/>
    <col min="9" max="9" width="18.57421875" style="0" customWidth="1"/>
    <col min="11" max="11" width="8.421875" style="0" customWidth="1"/>
  </cols>
  <sheetData>
    <row r="1" spans="1:5" ht="12.75">
      <c r="A1" s="14" t="s">
        <v>102</v>
      </c>
      <c r="B1" s="56"/>
      <c r="C1" s="46" t="s">
        <v>265</v>
      </c>
      <c r="D1" s="47"/>
      <c r="E1" s="47"/>
    </row>
    <row r="2" spans="3:5" ht="12.75">
      <c r="C2" s="48"/>
      <c r="D2" s="49"/>
      <c r="E2" s="50"/>
    </row>
    <row r="3" spans="3:11" ht="12.75">
      <c r="C3" s="15" t="s">
        <v>177</v>
      </c>
      <c r="D3" s="18"/>
      <c r="E3" s="15"/>
      <c r="F3" s="15"/>
      <c r="G3" s="15"/>
      <c r="H3" s="15"/>
      <c r="I3" s="15"/>
      <c r="J3" s="15"/>
      <c r="K3" s="15"/>
    </row>
    <row r="4" spans="3:11" ht="12.75">
      <c r="C4" s="15" t="s">
        <v>241</v>
      </c>
      <c r="D4" s="18"/>
      <c r="E4" s="15"/>
      <c r="F4" s="15"/>
      <c r="G4" s="15"/>
      <c r="H4" s="15"/>
      <c r="I4" s="15"/>
      <c r="J4" s="15"/>
      <c r="K4" s="15"/>
    </row>
    <row r="5" spans="3:11" ht="12.75">
      <c r="C5" s="15" t="s">
        <v>178</v>
      </c>
      <c r="D5" s="18"/>
      <c r="E5" s="15"/>
      <c r="F5" s="15"/>
      <c r="G5" s="15"/>
      <c r="H5" s="15"/>
      <c r="I5" s="15"/>
      <c r="J5" s="15"/>
      <c r="K5" s="15"/>
    </row>
    <row r="6" spans="3:11" ht="12.75">
      <c r="C6" s="15" t="s">
        <v>299</v>
      </c>
      <c r="D6" s="18"/>
      <c r="E6" s="15"/>
      <c r="F6" s="15"/>
      <c r="G6" s="15"/>
      <c r="H6" s="15"/>
      <c r="I6" s="15"/>
      <c r="J6" s="15"/>
      <c r="K6" s="15"/>
    </row>
    <row r="7" spans="3:11" ht="12.75">
      <c r="C7" s="15" t="s">
        <v>287</v>
      </c>
      <c r="D7" s="18"/>
      <c r="E7" s="15"/>
      <c r="F7" s="15"/>
      <c r="G7" s="15"/>
      <c r="H7" s="15"/>
      <c r="I7" s="15"/>
      <c r="J7" s="15"/>
      <c r="K7" s="15"/>
    </row>
    <row r="8" spans="3:11" ht="12.75">
      <c r="C8" s="15" t="s">
        <v>179</v>
      </c>
      <c r="D8" s="18"/>
      <c r="E8" s="15"/>
      <c r="F8" s="15"/>
      <c r="G8" s="15"/>
      <c r="H8" s="15"/>
      <c r="I8" s="14" t="s">
        <v>76</v>
      </c>
      <c r="J8" s="15"/>
      <c r="K8" s="15"/>
    </row>
    <row r="9" spans="3:11" ht="12.75">
      <c r="C9" s="15"/>
      <c r="D9" s="18"/>
      <c r="E9" s="15" t="s">
        <v>181</v>
      </c>
      <c r="F9" s="15"/>
      <c r="G9" s="15"/>
      <c r="H9" s="15"/>
      <c r="I9" s="15"/>
      <c r="J9" s="15"/>
      <c r="K9" s="15"/>
    </row>
    <row r="10" spans="3:11" ht="12.75">
      <c r="C10" s="15"/>
      <c r="D10" s="18"/>
      <c r="E10" s="15" t="s">
        <v>180</v>
      </c>
      <c r="F10" s="15"/>
      <c r="G10" s="15"/>
      <c r="H10" s="15"/>
      <c r="I10" s="15"/>
      <c r="J10" s="15"/>
      <c r="K10" s="15"/>
    </row>
    <row r="11" spans="1:6" ht="12.75">
      <c r="A11" s="6">
        <v>35</v>
      </c>
      <c r="B11" s="6">
        <v>35</v>
      </c>
      <c r="C11" s="6">
        <v>40</v>
      </c>
      <c r="D11"/>
      <c r="F11" s="4" t="str">
        <f>'Sheet1 (2)'!H11</f>
        <v/>
      </c>
    </row>
    <row r="12" ht="12.75">
      <c r="D12"/>
    </row>
    <row r="13" spans="1:4" ht="12.75">
      <c r="A13" s="6">
        <v>0.4</v>
      </c>
      <c r="B13" s="6">
        <v>0.6</v>
      </c>
      <c r="D13"/>
    </row>
    <row r="14" spans="1:10" ht="12.75">
      <c r="A14" s="6" t="s">
        <v>26</v>
      </c>
      <c r="B14" s="6" t="s">
        <v>27</v>
      </c>
      <c r="C14" s="3" t="s">
        <v>70</v>
      </c>
      <c r="D14"/>
      <c r="E14" s="3"/>
      <c r="F14" s="3"/>
      <c r="G14" s="3"/>
      <c r="H14" s="3"/>
      <c r="I14" s="3"/>
      <c r="J14" s="3"/>
    </row>
    <row r="15" spans="1:10" ht="12.75">
      <c r="A15" s="6">
        <v>57</v>
      </c>
      <c r="B15" s="6">
        <v>38</v>
      </c>
      <c r="C15" s="3">
        <f aca="true" t="shared" si="0" ref="C15:C46">W_1*A15+W_2*B15</f>
        <v>45.6</v>
      </c>
      <c r="D15"/>
      <c r="E15" s="3"/>
      <c r="F15" s="3"/>
      <c r="G15" s="3"/>
      <c r="H15" s="3"/>
      <c r="I15" s="3"/>
      <c r="J15" s="3"/>
    </row>
    <row r="16" spans="1:10" ht="12.75">
      <c r="A16" s="6">
        <v>50</v>
      </c>
      <c r="B16" s="6">
        <v>34</v>
      </c>
      <c r="C16" s="3">
        <f t="shared" si="0"/>
        <v>40.4</v>
      </c>
      <c r="D16"/>
      <c r="E16" s="3"/>
      <c r="F16" s="3"/>
      <c r="G16" s="3"/>
      <c r="H16" s="3"/>
      <c r="I16" s="3"/>
      <c r="J16" s="3"/>
    </row>
    <row r="17" spans="1:10" ht="12.75">
      <c r="A17" s="6">
        <v>36</v>
      </c>
      <c r="B17" s="6">
        <v>69</v>
      </c>
      <c r="C17" s="3">
        <f t="shared" si="0"/>
        <v>55.8</v>
      </c>
      <c r="D17"/>
      <c r="E17" s="3"/>
      <c r="F17" s="3"/>
      <c r="G17" s="3"/>
      <c r="H17" s="3"/>
      <c r="I17" s="3"/>
      <c r="J17" s="3"/>
    </row>
    <row r="18" spans="1:10" ht="12.75">
      <c r="A18" s="6">
        <v>47</v>
      </c>
      <c r="B18" s="6">
        <v>83</v>
      </c>
      <c r="C18" s="3">
        <f t="shared" si="0"/>
        <v>68.6</v>
      </c>
      <c r="D18"/>
      <c r="E18" s="3"/>
      <c r="F18" s="3"/>
      <c r="G18" s="3"/>
      <c r="H18" s="3"/>
      <c r="I18" s="3"/>
      <c r="J18" s="3"/>
    </row>
    <row r="19" spans="1:10" ht="12.75">
      <c r="A19" s="6">
        <v>97</v>
      </c>
      <c r="B19" s="6">
        <v>66</v>
      </c>
      <c r="C19" s="3">
        <f t="shared" si="0"/>
        <v>78.4</v>
      </c>
      <c r="D19"/>
      <c r="E19" s="3"/>
      <c r="F19" s="3"/>
      <c r="G19" s="3"/>
      <c r="H19" s="3"/>
      <c r="I19" s="3"/>
      <c r="J19" s="3"/>
    </row>
    <row r="20" spans="1:10" ht="12.75">
      <c r="A20" s="6">
        <v>92</v>
      </c>
      <c r="B20" s="6">
        <v>88</v>
      </c>
      <c r="C20" s="3">
        <f t="shared" si="0"/>
        <v>89.6</v>
      </c>
      <c r="D20"/>
      <c r="E20" s="3"/>
      <c r="F20" s="3"/>
      <c r="G20" s="3"/>
      <c r="H20" s="3"/>
      <c r="I20" s="3"/>
      <c r="J20" s="3"/>
    </row>
    <row r="21" spans="1:10" ht="12.75">
      <c r="A21" s="6">
        <v>97</v>
      </c>
      <c r="B21" s="6">
        <v>90</v>
      </c>
      <c r="C21" s="3">
        <f t="shared" si="0"/>
        <v>92.80000000000001</v>
      </c>
      <c r="D21"/>
      <c r="E21" s="3"/>
      <c r="F21" s="3"/>
      <c r="G21" s="3"/>
      <c r="H21" s="3"/>
      <c r="I21" s="3"/>
      <c r="J21" s="3"/>
    </row>
    <row r="22" spans="1:10" ht="12.75">
      <c r="A22" s="6">
        <v>4</v>
      </c>
      <c r="B22" s="6">
        <v>46</v>
      </c>
      <c r="C22" s="3">
        <f t="shared" si="0"/>
        <v>29.2</v>
      </c>
      <c r="D22"/>
      <c r="E22" s="3"/>
      <c r="F22" s="3"/>
      <c r="G22" s="3"/>
      <c r="H22" s="3"/>
      <c r="I22" s="3"/>
      <c r="J22" s="3"/>
    </row>
    <row r="23" spans="1:10" ht="12.75">
      <c r="A23" s="6">
        <v>6</v>
      </c>
      <c r="B23" s="6">
        <v>52</v>
      </c>
      <c r="C23" s="3">
        <f t="shared" si="0"/>
        <v>33.6</v>
      </c>
      <c r="D23"/>
      <c r="E23" s="3"/>
      <c r="F23" s="3"/>
      <c r="G23" s="3"/>
      <c r="H23" s="3"/>
      <c r="I23" s="3"/>
      <c r="J23" s="3"/>
    </row>
    <row r="24" spans="1:10" ht="12.75">
      <c r="A24" s="6">
        <v>81</v>
      </c>
      <c r="B24" s="6">
        <v>70</v>
      </c>
      <c r="C24" s="3">
        <f t="shared" si="0"/>
        <v>74.4</v>
      </c>
      <c r="D24"/>
      <c r="E24" s="3"/>
      <c r="F24" s="3"/>
      <c r="G24" s="3"/>
      <c r="H24" s="3"/>
      <c r="I24" s="3"/>
      <c r="J24" s="3"/>
    </row>
    <row r="25" spans="1:10" ht="12.75">
      <c r="A25" s="6">
        <v>24</v>
      </c>
      <c r="B25" s="6">
        <v>90</v>
      </c>
      <c r="C25" s="3">
        <f t="shared" si="0"/>
        <v>63.6</v>
      </c>
      <c r="D25"/>
      <c r="E25" s="3"/>
      <c r="F25" s="3"/>
      <c r="G25" s="3"/>
      <c r="H25" s="3"/>
      <c r="I25" s="3"/>
      <c r="J25" s="3"/>
    </row>
    <row r="26" spans="1:10" ht="12.75">
      <c r="A26" s="6">
        <v>37</v>
      </c>
      <c r="B26" s="6">
        <v>6</v>
      </c>
      <c r="C26" s="3">
        <f t="shared" si="0"/>
        <v>18.4</v>
      </c>
      <c r="D26"/>
      <c r="E26" s="3"/>
      <c r="F26" s="3"/>
      <c r="G26" s="3"/>
      <c r="H26" s="3"/>
      <c r="I26" s="3"/>
      <c r="J26" s="3"/>
    </row>
    <row r="27" spans="1:10" ht="12.75">
      <c r="A27" s="6">
        <v>96</v>
      </c>
      <c r="B27" s="6">
        <v>88</v>
      </c>
      <c r="C27" s="3">
        <f t="shared" si="0"/>
        <v>91.2</v>
      </c>
      <c r="D27"/>
      <c r="E27" s="3"/>
      <c r="F27" s="3"/>
      <c r="G27" s="3"/>
      <c r="H27" s="3"/>
      <c r="I27" s="3"/>
      <c r="J27" s="3"/>
    </row>
    <row r="28" spans="1:10" ht="12.75">
      <c r="A28" s="6">
        <v>70</v>
      </c>
      <c r="B28" s="6">
        <v>44</v>
      </c>
      <c r="C28" s="3">
        <f t="shared" si="0"/>
        <v>54.4</v>
      </c>
      <c r="D28"/>
      <c r="E28" s="3"/>
      <c r="F28" s="3"/>
      <c r="G28" s="3"/>
      <c r="H28" s="3"/>
      <c r="I28" s="3"/>
      <c r="J28" s="3"/>
    </row>
    <row r="29" spans="1:4" ht="12.75">
      <c r="A29" s="6">
        <v>52</v>
      </c>
      <c r="B29" s="6">
        <v>11</v>
      </c>
      <c r="C29" s="3">
        <f t="shared" si="0"/>
        <v>27.4</v>
      </c>
      <c r="D29"/>
    </row>
    <row r="30" spans="1:4" ht="12.75">
      <c r="A30" s="6">
        <v>46</v>
      </c>
      <c r="B30" s="6">
        <v>2</v>
      </c>
      <c r="C30" s="3">
        <f t="shared" si="0"/>
        <v>19.6</v>
      </c>
      <c r="D30"/>
    </row>
    <row r="31" spans="1:9" ht="12.75">
      <c r="A31" s="6">
        <v>93</v>
      </c>
      <c r="B31" s="6">
        <v>63</v>
      </c>
      <c r="C31" s="3">
        <f t="shared" si="0"/>
        <v>75</v>
      </c>
      <c r="D31"/>
      <c r="E31" s="14" t="s">
        <v>68</v>
      </c>
      <c r="H31" s="55" t="s">
        <v>282</v>
      </c>
      <c r="I31" s="55"/>
    </row>
    <row r="32" spans="1:4" ht="12.75">
      <c r="A32" s="6">
        <v>7</v>
      </c>
      <c r="B32" s="6">
        <v>83</v>
      </c>
      <c r="C32" s="3">
        <f t="shared" si="0"/>
        <v>52.599999999999994</v>
      </c>
      <c r="D32"/>
    </row>
    <row r="33" spans="1:5" ht="12.75">
      <c r="A33" s="6">
        <v>66</v>
      </c>
      <c r="B33" s="6">
        <v>46</v>
      </c>
      <c r="C33" s="3">
        <f t="shared" si="0"/>
        <v>54</v>
      </c>
      <c r="D33"/>
      <c r="E33" s="14" t="s">
        <v>69</v>
      </c>
    </row>
    <row r="34" spans="1:4" ht="12.75">
      <c r="A34" s="6">
        <v>94</v>
      </c>
      <c r="B34" s="6">
        <v>11</v>
      </c>
      <c r="C34" s="3">
        <f t="shared" si="0"/>
        <v>44.2</v>
      </c>
      <c r="D34"/>
    </row>
    <row r="35" spans="1:5" ht="12.75">
      <c r="A35" s="6">
        <v>71</v>
      </c>
      <c r="B35" s="6">
        <v>50</v>
      </c>
      <c r="C35" s="3">
        <f t="shared" si="0"/>
        <v>58.400000000000006</v>
      </c>
      <c r="D35"/>
      <c r="E35" s="14" t="s">
        <v>77</v>
      </c>
    </row>
    <row r="36" spans="1:4" ht="12.75">
      <c r="A36" s="6">
        <v>85</v>
      </c>
      <c r="B36" s="6">
        <v>91</v>
      </c>
      <c r="C36" s="3">
        <f t="shared" si="0"/>
        <v>88.6</v>
      </c>
      <c r="D36"/>
    </row>
    <row r="37" spans="1:5" ht="12.75">
      <c r="A37" s="6">
        <v>95</v>
      </c>
      <c r="B37" s="6">
        <v>91</v>
      </c>
      <c r="C37" s="3">
        <f t="shared" si="0"/>
        <v>92.6</v>
      </c>
      <c r="D37"/>
      <c r="E37" s="14" t="s">
        <v>78</v>
      </c>
    </row>
    <row r="38" spans="1:4" ht="12.75">
      <c r="A38" s="6">
        <v>0</v>
      </c>
      <c r="B38" s="6">
        <v>56</v>
      </c>
      <c r="C38" s="3">
        <f t="shared" si="0"/>
        <v>33.6</v>
      </c>
      <c r="D38"/>
    </row>
    <row r="39" spans="1:4" ht="12.75">
      <c r="A39" s="6">
        <v>82</v>
      </c>
      <c r="B39" s="6">
        <v>57</v>
      </c>
      <c r="C39" s="3">
        <f t="shared" si="0"/>
        <v>67</v>
      </c>
      <c r="D39"/>
    </row>
    <row r="40" spans="1:4" ht="12.75">
      <c r="A40" s="6">
        <v>12</v>
      </c>
      <c r="B40" s="6">
        <v>95</v>
      </c>
      <c r="C40" s="3">
        <f t="shared" si="0"/>
        <v>61.8</v>
      </c>
      <c r="D40"/>
    </row>
    <row r="41" spans="1:4" ht="12.75">
      <c r="A41" s="6">
        <v>97</v>
      </c>
      <c r="B41" s="6">
        <v>55</v>
      </c>
      <c r="C41" s="3">
        <f t="shared" si="0"/>
        <v>71.80000000000001</v>
      </c>
      <c r="D41"/>
    </row>
    <row r="42" spans="1:4" ht="12.75">
      <c r="A42" s="6">
        <v>11</v>
      </c>
      <c r="B42" s="6">
        <v>16</v>
      </c>
      <c r="C42" s="3">
        <f t="shared" si="0"/>
        <v>14</v>
      </c>
      <c r="D42"/>
    </row>
    <row r="43" spans="1:4" ht="12.75">
      <c r="A43" s="6">
        <v>82</v>
      </c>
      <c r="B43" s="6">
        <v>53</v>
      </c>
      <c r="C43" s="3">
        <f t="shared" si="0"/>
        <v>64.6</v>
      </c>
      <c r="D43"/>
    </row>
    <row r="44" spans="1:4" ht="12.75">
      <c r="A44" s="6">
        <v>29</v>
      </c>
      <c r="B44" s="6">
        <v>19</v>
      </c>
      <c r="C44" s="3">
        <f t="shared" si="0"/>
        <v>23</v>
      </c>
      <c r="D44"/>
    </row>
    <row r="45" spans="1:4" ht="12.75">
      <c r="A45" s="6">
        <v>3</v>
      </c>
      <c r="B45" s="6">
        <v>98</v>
      </c>
      <c r="C45" s="3">
        <f t="shared" si="0"/>
        <v>60</v>
      </c>
      <c r="D45"/>
    </row>
    <row r="46" spans="1:4" ht="12.75">
      <c r="A46" s="6">
        <v>91</v>
      </c>
      <c r="B46" s="6">
        <v>90</v>
      </c>
      <c r="C46" s="3">
        <f t="shared" si="0"/>
        <v>90.4</v>
      </c>
      <c r="D46"/>
    </row>
    <row r="47" spans="1:4" ht="12.75">
      <c r="A47" s="6">
        <v>34</v>
      </c>
      <c r="B47" s="6">
        <v>86</v>
      </c>
      <c r="C47" s="3">
        <f aca="true" t="shared" si="1" ref="C47:C64">W_1*A47+W_2*B47</f>
        <v>65.2</v>
      </c>
      <c r="D47"/>
    </row>
    <row r="48" spans="1:4" ht="12.75">
      <c r="A48" s="6">
        <v>15</v>
      </c>
      <c r="B48" s="6">
        <v>38</v>
      </c>
      <c r="C48" s="3">
        <f t="shared" si="1"/>
        <v>28.8</v>
      </c>
      <c r="D48"/>
    </row>
    <row r="49" spans="1:4" ht="12.75">
      <c r="A49" s="6">
        <v>54</v>
      </c>
      <c r="B49" s="6">
        <v>34</v>
      </c>
      <c r="C49" s="3">
        <f t="shared" si="1"/>
        <v>42</v>
      </c>
      <c r="D49"/>
    </row>
    <row r="50" spans="1:4" ht="12.75">
      <c r="A50" s="6">
        <v>39</v>
      </c>
      <c r="B50" s="6">
        <v>56</v>
      </c>
      <c r="C50" s="3">
        <f t="shared" si="1"/>
        <v>49.2</v>
      </c>
      <c r="D50"/>
    </row>
    <row r="51" spans="1:4" ht="12.75">
      <c r="A51" s="6">
        <v>96</v>
      </c>
      <c r="B51" s="6">
        <v>11</v>
      </c>
      <c r="C51" s="3">
        <f t="shared" si="1"/>
        <v>45.00000000000001</v>
      </c>
      <c r="D51"/>
    </row>
    <row r="52" spans="1:4" ht="12.75">
      <c r="A52" s="6">
        <v>42</v>
      </c>
      <c r="B52" s="6">
        <v>51</v>
      </c>
      <c r="C52" s="3">
        <f t="shared" si="1"/>
        <v>47.4</v>
      </c>
      <c r="D52"/>
    </row>
    <row r="53" spans="1:4" ht="12.75">
      <c r="A53" s="6">
        <v>51</v>
      </c>
      <c r="B53" s="6">
        <v>27</v>
      </c>
      <c r="C53" s="3">
        <f t="shared" si="1"/>
        <v>36.6</v>
      </c>
      <c r="D53"/>
    </row>
    <row r="54" spans="1:4" ht="12.75">
      <c r="A54" s="6">
        <v>79</v>
      </c>
      <c r="B54" s="6">
        <v>76</v>
      </c>
      <c r="C54" s="3">
        <f t="shared" si="1"/>
        <v>77.2</v>
      </c>
      <c r="D54"/>
    </row>
    <row r="55" spans="1:4" ht="12.75">
      <c r="A55" s="6">
        <v>65</v>
      </c>
      <c r="B55" s="6">
        <v>91</v>
      </c>
      <c r="C55" s="3">
        <f t="shared" si="1"/>
        <v>80.6</v>
      </c>
      <c r="D55"/>
    </row>
    <row r="56" spans="1:4" ht="12.75">
      <c r="A56" s="6">
        <v>75</v>
      </c>
      <c r="B56" s="6">
        <v>80</v>
      </c>
      <c r="C56" s="3">
        <f t="shared" si="1"/>
        <v>78</v>
      </c>
      <c r="D56"/>
    </row>
    <row r="57" spans="1:4" ht="12.75">
      <c r="A57" s="6">
        <v>88</v>
      </c>
      <c r="B57" s="6">
        <v>22</v>
      </c>
      <c r="C57" s="3">
        <f t="shared" si="1"/>
        <v>48.400000000000006</v>
      </c>
      <c r="D57"/>
    </row>
    <row r="58" spans="1:4" ht="12.75">
      <c r="A58" s="6">
        <v>98</v>
      </c>
      <c r="B58" s="6">
        <v>98</v>
      </c>
      <c r="C58" s="3">
        <f t="shared" si="1"/>
        <v>98</v>
      </c>
      <c r="D58"/>
    </row>
    <row r="59" spans="1:4" ht="12.75">
      <c r="A59" s="6">
        <v>99</v>
      </c>
      <c r="B59" s="6">
        <v>48</v>
      </c>
      <c r="C59" s="3">
        <f t="shared" si="1"/>
        <v>68.4</v>
      </c>
      <c r="D59"/>
    </row>
    <row r="60" spans="1:4" ht="12.75">
      <c r="A60" s="6">
        <v>75</v>
      </c>
      <c r="B60" s="6">
        <v>8</v>
      </c>
      <c r="C60" s="3">
        <f t="shared" si="1"/>
        <v>34.8</v>
      </c>
      <c r="D60"/>
    </row>
    <row r="61" spans="1:4" ht="12.75">
      <c r="A61" s="6">
        <v>23</v>
      </c>
      <c r="B61" s="6">
        <v>0</v>
      </c>
      <c r="C61" s="3">
        <f t="shared" si="1"/>
        <v>9.200000000000001</v>
      </c>
      <c r="D61"/>
    </row>
    <row r="62" spans="1:4" ht="12.75">
      <c r="A62" s="6">
        <v>26</v>
      </c>
      <c r="B62" s="6">
        <v>58</v>
      </c>
      <c r="C62" s="3">
        <f t="shared" si="1"/>
        <v>45.199999999999996</v>
      </c>
      <c r="D62"/>
    </row>
    <row r="63" spans="1:4" ht="12.75">
      <c r="A63" s="6">
        <v>42</v>
      </c>
      <c r="B63" s="6">
        <v>11</v>
      </c>
      <c r="C63" s="3">
        <f t="shared" si="1"/>
        <v>23.4</v>
      </c>
      <c r="D63"/>
    </row>
    <row r="64" spans="1:4" ht="12.75">
      <c r="A64" s="6">
        <v>81</v>
      </c>
      <c r="B64" s="6">
        <v>71</v>
      </c>
      <c r="C64" s="3">
        <f t="shared" si="1"/>
        <v>75</v>
      </c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</sheetData>
  <hyperlinks>
    <hyperlink ref="E31" location="STANDARD_ERROR" display="STANDARD_ERROR"/>
    <hyperlink ref="E33" location="SAMPLE_VARIANCE" display="SAMPLE_VARIANCE"/>
    <hyperlink ref="I8" location="Descriptive" display="Descriptive"/>
    <hyperlink ref="E35" location="SKEWNESS" display="SKEWNESS"/>
    <hyperlink ref="E37" location="KURTOSIS" display="KURTOSIS"/>
    <hyperlink ref="A1" location="CONTENTS" display="CONTENTS"/>
    <hyperlink ref="H31:I31" location="Sheet7!A1" display="PROCEED TO SHEET 7 (Ranking data)"/>
    <hyperlink ref="H31" location="Sheet7!A1" display="PROCEED TO SHEET 7 (Ranking data)"/>
  </hyperlink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G18" sqref="G18"/>
    </sheetView>
  </sheetViews>
  <sheetFormatPr defaultColWidth="9.140625" defaultRowHeight="12.75"/>
  <cols>
    <col min="1" max="1" width="14.8515625" style="0" customWidth="1"/>
    <col min="2" max="2" width="20.28125" style="0" customWidth="1"/>
    <col min="6" max="6" width="11.28125" style="0" customWidth="1"/>
    <col min="10" max="10" width="13.140625" style="0" customWidth="1"/>
  </cols>
  <sheetData>
    <row r="1" spans="1:4" ht="12.75">
      <c r="A1" s="14" t="s">
        <v>102</v>
      </c>
      <c r="C1" s="46" t="s">
        <v>266</v>
      </c>
      <c r="D1" s="46"/>
    </row>
    <row r="2" spans="1:4" ht="12.75">
      <c r="A2" s="51"/>
      <c r="B2" s="50"/>
      <c r="C2" s="51"/>
      <c r="D2" s="51"/>
    </row>
    <row r="3" spans="1:12" ht="12.75">
      <c r="A3" s="16"/>
      <c r="B3" s="16"/>
      <c r="C3" s="30" t="s">
        <v>183</v>
      </c>
      <c r="D3" s="30"/>
      <c r="E3" s="30"/>
      <c r="F3" s="30"/>
      <c r="G3" s="30"/>
      <c r="H3" s="30"/>
      <c r="I3" s="30"/>
      <c r="J3" s="30"/>
      <c r="K3" s="30"/>
      <c r="L3" s="16"/>
    </row>
    <row r="4" spans="1:12" ht="12.75">
      <c r="A4" s="16"/>
      <c r="B4" s="16"/>
      <c r="C4" s="30" t="s">
        <v>184</v>
      </c>
      <c r="D4" s="30"/>
      <c r="E4" s="30"/>
      <c r="F4" s="30"/>
      <c r="G4" s="30"/>
      <c r="H4" s="30"/>
      <c r="I4" s="30"/>
      <c r="J4" s="30"/>
      <c r="K4" s="30"/>
      <c r="L4" s="16"/>
    </row>
    <row r="5" spans="1:12" ht="12.75">
      <c r="A5" s="16"/>
      <c r="B5" s="16"/>
      <c r="C5" s="30" t="s">
        <v>185</v>
      </c>
      <c r="D5" s="30"/>
      <c r="E5" s="30"/>
      <c r="F5" s="30"/>
      <c r="G5" s="30"/>
      <c r="H5" s="30"/>
      <c r="I5" s="30"/>
      <c r="J5" s="30"/>
      <c r="K5" s="30"/>
      <c r="L5" s="16"/>
    </row>
    <row r="6" spans="1:12" ht="12.75">
      <c r="A6" s="16"/>
      <c r="B6" s="16"/>
      <c r="C6" s="30" t="s">
        <v>182</v>
      </c>
      <c r="D6" s="30"/>
      <c r="E6" s="30"/>
      <c r="F6" s="30"/>
      <c r="G6" s="30"/>
      <c r="H6" s="30"/>
      <c r="I6" s="30"/>
      <c r="J6" s="30"/>
      <c r="K6" s="30"/>
      <c r="L6" s="16"/>
    </row>
    <row r="7" spans="1:12" ht="12.75">
      <c r="A7" s="16"/>
      <c r="B7" s="16"/>
      <c r="C7" s="30" t="s">
        <v>186</v>
      </c>
      <c r="D7" s="30"/>
      <c r="E7" s="30"/>
      <c r="F7" s="30"/>
      <c r="G7" s="30"/>
      <c r="H7" s="30"/>
      <c r="I7" s="30"/>
      <c r="J7" s="30"/>
      <c r="K7" s="34"/>
      <c r="L7" s="16"/>
    </row>
    <row r="8" spans="1:12" ht="12.75">
      <c r="A8" s="30"/>
      <c r="B8" s="16"/>
      <c r="C8" s="30" t="s">
        <v>242</v>
      </c>
      <c r="D8" s="30"/>
      <c r="E8" s="30"/>
      <c r="F8" s="30"/>
      <c r="G8" s="30"/>
      <c r="H8" s="30"/>
      <c r="I8" s="30"/>
      <c r="J8" s="30"/>
      <c r="K8" s="30"/>
      <c r="L8" s="16"/>
    </row>
    <row r="9" spans="1:12" ht="12.75">
      <c r="A9" s="30" t="s">
        <v>243</v>
      </c>
      <c r="B9" s="16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.75">
      <c r="A10" s="28" t="s">
        <v>93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.75">
      <c r="A11" s="16"/>
      <c r="B11" s="30" t="s">
        <v>288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.75">
      <c r="A12" s="16"/>
      <c r="B12" s="30"/>
      <c r="C12" s="16"/>
      <c r="D12" s="42" t="s">
        <v>289</v>
      </c>
      <c r="E12" s="16"/>
      <c r="F12" s="16"/>
      <c r="G12" s="30" t="s">
        <v>187</v>
      </c>
      <c r="H12" s="28"/>
      <c r="I12" s="16"/>
      <c r="J12" s="16"/>
      <c r="K12" s="16"/>
      <c r="L12" s="16"/>
    </row>
    <row r="13" spans="1:12" ht="12.75">
      <c r="A13" s="16"/>
      <c r="B13" s="16"/>
      <c r="C13" s="30" t="s">
        <v>290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1:2" ht="12.75">
      <c r="A14" s="8" t="s">
        <v>70</v>
      </c>
      <c r="B14" s="8" t="s">
        <v>92</v>
      </c>
    </row>
    <row r="15" spans="1:2" ht="12.75">
      <c r="A15" s="7">
        <v>45.6</v>
      </c>
      <c r="B15" s="8"/>
    </row>
    <row r="16" spans="1:6" ht="12.75">
      <c r="A16" s="7">
        <v>40.4</v>
      </c>
      <c r="B16" s="8"/>
      <c r="F16" s="11" t="str">
        <f>'Sheet7 (2)'!G17</f>
        <v/>
      </c>
    </row>
    <row r="17" spans="1:2" ht="12.75">
      <c r="A17" s="7">
        <v>55.8</v>
      </c>
      <c r="B17" s="8"/>
    </row>
    <row r="18" spans="1:11" ht="12.75">
      <c r="A18" s="7">
        <v>68.6</v>
      </c>
      <c r="B18" s="8"/>
      <c r="F18" s="55" t="s">
        <v>283</v>
      </c>
      <c r="G18" s="55"/>
      <c r="H18" s="55"/>
      <c r="I18" s="55"/>
      <c r="J18" s="55"/>
      <c r="K18" s="55"/>
    </row>
    <row r="19" spans="1:2" ht="12.75">
      <c r="A19" s="7">
        <v>78.4</v>
      </c>
      <c r="B19" s="8"/>
    </row>
    <row r="20" spans="1:2" ht="12.75">
      <c r="A20" s="7">
        <v>89.6</v>
      </c>
      <c r="B20" s="8"/>
    </row>
    <row r="21" spans="1:2" ht="12.75">
      <c r="A21" s="7">
        <v>92.8</v>
      </c>
      <c r="B21" s="8"/>
    </row>
    <row r="22" spans="1:2" ht="12.75">
      <c r="A22" s="7">
        <v>29.2</v>
      </c>
      <c r="B22" s="8"/>
    </row>
    <row r="23" spans="1:2" ht="12.75">
      <c r="A23" s="7">
        <v>33.6</v>
      </c>
      <c r="B23" s="8"/>
    </row>
    <row r="24" spans="1:2" ht="12.75">
      <c r="A24" s="7">
        <v>74.4</v>
      </c>
      <c r="B24" s="8"/>
    </row>
    <row r="25" spans="1:2" ht="12.75">
      <c r="A25" s="7">
        <v>63.6</v>
      </c>
      <c r="B25" s="8"/>
    </row>
    <row r="26" spans="1:2" ht="12.75">
      <c r="A26" s="7">
        <v>18.4</v>
      </c>
      <c r="B26" s="8"/>
    </row>
    <row r="27" spans="1:2" ht="12.75">
      <c r="A27" s="7">
        <v>91.2</v>
      </c>
      <c r="B27" s="8"/>
    </row>
    <row r="28" spans="1:2" ht="12.75">
      <c r="A28" s="7">
        <v>54.4</v>
      </c>
      <c r="B28" s="8"/>
    </row>
    <row r="29" spans="1:2" ht="12.75">
      <c r="A29" s="7">
        <v>27.4</v>
      </c>
      <c r="B29" s="8"/>
    </row>
    <row r="30" spans="1:2" ht="12.75">
      <c r="A30" s="7">
        <v>19.6</v>
      </c>
      <c r="B30" s="8"/>
    </row>
    <row r="31" spans="1:2" ht="12.75">
      <c r="A31" s="7">
        <v>75</v>
      </c>
      <c r="B31" s="8"/>
    </row>
    <row r="32" spans="1:2" ht="12.75">
      <c r="A32" s="7">
        <v>52.6</v>
      </c>
      <c r="B32" s="8"/>
    </row>
    <row r="33" spans="1:2" ht="12.75">
      <c r="A33" s="7">
        <v>54</v>
      </c>
      <c r="B33" s="8"/>
    </row>
    <row r="34" spans="1:2" ht="12.75">
      <c r="A34" s="7">
        <v>44.2</v>
      </c>
      <c r="B34" s="8"/>
    </row>
    <row r="35" spans="1:2" ht="12.75">
      <c r="A35" s="7">
        <v>58.4</v>
      </c>
      <c r="B35" s="8"/>
    </row>
    <row r="36" spans="1:2" ht="12.75">
      <c r="A36" s="7">
        <v>88.6</v>
      </c>
      <c r="B36" s="8"/>
    </row>
    <row r="37" spans="1:2" ht="12.75">
      <c r="A37" s="7">
        <v>92.6</v>
      </c>
      <c r="B37" s="8"/>
    </row>
    <row r="38" spans="1:2" ht="12.75">
      <c r="A38" s="7">
        <v>33.6</v>
      </c>
      <c r="B38" s="8"/>
    </row>
    <row r="39" spans="1:2" ht="12.75">
      <c r="A39" s="7">
        <v>67</v>
      </c>
      <c r="B39" s="8"/>
    </row>
    <row r="40" spans="1:2" ht="12.75">
      <c r="A40" s="7">
        <v>61.8</v>
      </c>
      <c r="B40" s="8"/>
    </row>
    <row r="41" spans="1:2" ht="12.75">
      <c r="A41" s="7">
        <v>71.8</v>
      </c>
      <c r="B41" s="8"/>
    </row>
    <row r="42" spans="1:2" ht="12.75">
      <c r="A42" s="7">
        <v>14</v>
      </c>
      <c r="B42" s="8"/>
    </row>
    <row r="43" spans="1:2" ht="12.75">
      <c r="A43" s="7">
        <v>64.6</v>
      </c>
      <c r="B43" s="8"/>
    </row>
    <row r="44" spans="1:2" ht="12.75">
      <c r="A44" s="7">
        <v>23</v>
      </c>
      <c r="B44" s="8"/>
    </row>
    <row r="45" spans="1:2" ht="12.75">
      <c r="A45" s="7">
        <v>60</v>
      </c>
      <c r="B45" s="8"/>
    </row>
    <row r="46" spans="1:2" ht="12.75">
      <c r="A46" s="7">
        <v>90.4</v>
      </c>
      <c r="B46" s="8"/>
    </row>
    <row r="47" spans="1:2" ht="12.75">
      <c r="A47" s="7">
        <v>65.2</v>
      </c>
      <c r="B47" s="8"/>
    </row>
    <row r="48" spans="1:2" ht="12.75">
      <c r="A48" s="7">
        <v>28.8</v>
      </c>
      <c r="B48" s="8"/>
    </row>
    <row r="49" spans="1:2" ht="12.75">
      <c r="A49" s="7">
        <v>42</v>
      </c>
      <c r="B49" s="8"/>
    </row>
    <row r="50" spans="1:2" ht="12.75">
      <c r="A50" s="7">
        <v>49.2</v>
      </c>
      <c r="B50" s="8"/>
    </row>
    <row r="51" spans="1:2" ht="12.75">
      <c r="A51" s="7">
        <v>45</v>
      </c>
      <c r="B51" s="8"/>
    </row>
    <row r="52" spans="1:2" ht="12.75">
      <c r="A52" s="7">
        <v>47.4</v>
      </c>
      <c r="B52" s="8"/>
    </row>
    <row r="53" spans="1:2" ht="12.75">
      <c r="A53" s="7">
        <v>36.6</v>
      </c>
      <c r="B53" s="8"/>
    </row>
    <row r="54" spans="1:2" ht="12.75">
      <c r="A54" s="7">
        <v>77.2</v>
      </c>
      <c r="B54" s="8"/>
    </row>
    <row r="55" spans="1:2" ht="12.75">
      <c r="A55" s="7">
        <v>80.6</v>
      </c>
      <c r="B55" s="8"/>
    </row>
    <row r="56" spans="1:2" ht="12.75">
      <c r="A56" s="7">
        <v>78</v>
      </c>
      <c r="B56" s="8"/>
    </row>
    <row r="57" spans="1:2" ht="12.75">
      <c r="A57" s="7">
        <v>48.4</v>
      </c>
      <c r="B57" s="8"/>
    </row>
    <row r="58" spans="1:2" ht="12.75">
      <c r="A58" s="7">
        <v>98</v>
      </c>
      <c r="B58" s="8"/>
    </row>
    <row r="59" spans="1:2" ht="12.75">
      <c r="A59" s="7">
        <v>68.4</v>
      </c>
      <c r="B59" s="8"/>
    </row>
    <row r="60" spans="1:2" ht="12.75">
      <c r="A60" s="7">
        <v>34.8</v>
      </c>
      <c r="B60" s="8"/>
    </row>
    <row r="61" spans="1:2" ht="12.75">
      <c r="A61" s="7">
        <v>9.2</v>
      </c>
      <c r="B61" s="8"/>
    </row>
    <row r="62" spans="1:2" ht="12.75">
      <c r="A62" s="7">
        <v>45.2</v>
      </c>
      <c r="B62" s="8"/>
    </row>
    <row r="63" spans="1:2" ht="12.75">
      <c r="A63" s="7">
        <v>23.4</v>
      </c>
      <c r="B63" s="8"/>
    </row>
    <row r="64" spans="1:2" ht="12.75">
      <c r="A64" s="7">
        <v>75</v>
      </c>
      <c r="B64" s="8"/>
    </row>
  </sheetData>
  <hyperlinks>
    <hyperlink ref="A1" location="CONTENTS" display="CONTENTS"/>
    <hyperlink ref="F18:G18" location="Sheet8!A1" display="PROCEED TO SHEET 8"/>
    <hyperlink ref="F18" location="Sheet8!A1" display="PROCEED TO SHEET 8 (Spearman’s rank correlation coefficient)"/>
    <hyperlink ref="F18:K18" location="Sheet8!A1" display="PROCEED TO SHEET 8 (Spearman’s rank correlation coefficient)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3">
      <selection activeCell="K35" sqref="K35"/>
    </sheetView>
  </sheetViews>
  <sheetFormatPr defaultColWidth="9.140625" defaultRowHeight="12.75"/>
  <cols>
    <col min="1" max="1" width="11.421875" style="1" customWidth="1"/>
    <col min="2" max="2" width="12.00390625" style="1" customWidth="1"/>
    <col min="3" max="3" width="7.28125" style="1" customWidth="1"/>
    <col min="4" max="4" width="7.8515625" style="1" customWidth="1"/>
    <col min="5" max="5" width="5.7109375" style="1" customWidth="1"/>
    <col min="6" max="6" width="6.421875" style="1" customWidth="1"/>
    <col min="7" max="7" width="11.140625" style="0" customWidth="1"/>
    <col min="8" max="8" width="14.57421875" style="0" customWidth="1"/>
    <col min="11" max="11" width="12.28125" style="0" customWidth="1"/>
    <col min="13" max="13" width="13.140625" style="0" customWidth="1"/>
  </cols>
  <sheetData>
    <row r="1" spans="1:8" ht="12.75">
      <c r="A1" s="14" t="s">
        <v>102</v>
      </c>
      <c r="B1" s="56"/>
      <c r="D1" s="46" t="s">
        <v>267</v>
      </c>
      <c r="E1" s="54"/>
      <c r="F1" s="46"/>
      <c r="G1" s="46"/>
      <c r="H1" s="47"/>
    </row>
    <row r="2" spans="2:27" ht="12.75">
      <c r="B2" s="52"/>
      <c r="C2" s="53"/>
      <c r="D2" s="49"/>
      <c r="E2" s="49"/>
      <c r="F2" s="49"/>
      <c r="G2" s="50"/>
      <c r="AA2">
        <f>AA3/6</f>
        <v>0</v>
      </c>
    </row>
    <row r="3" spans="1:27" ht="12.75">
      <c r="A3" s="17"/>
      <c r="B3" s="32" t="s">
        <v>188</v>
      </c>
      <c r="C3" s="31"/>
      <c r="D3" s="31"/>
      <c r="E3" s="31"/>
      <c r="F3" s="31"/>
      <c r="G3" s="30"/>
      <c r="H3" s="30"/>
      <c r="I3" s="30"/>
      <c r="J3" s="30"/>
      <c r="K3" s="30"/>
      <c r="L3" s="16"/>
      <c r="M3" s="16"/>
      <c r="N3" s="16"/>
      <c r="O3" s="16"/>
      <c r="AA3">
        <f>6*SUM(F7:F56)</f>
        <v>0</v>
      </c>
    </row>
    <row r="4" spans="1:27" ht="12.75">
      <c r="A4" s="17"/>
      <c r="B4" s="32" t="s">
        <v>189</v>
      </c>
      <c r="C4" s="31"/>
      <c r="D4" s="31"/>
      <c r="E4" s="31"/>
      <c r="F4" s="31"/>
      <c r="G4" s="17"/>
      <c r="H4" s="30"/>
      <c r="I4" s="30"/>
      <c r="J4" s="30"/>
      <c r="K4" s="30"/>
      <c r="L4" s="16"/>
      <c r="M4" s="16"/>
      <c r="N4" s="16"/>
      <c r="O4" s="16"/>
      <c r="AA4">
        <f>COUNT(F7:F56)</f>
        <v>0</v>
      </c>
    </row>
    <row r="5" spans="1:27" ht="12.75">
      <c r="A5" s="17"/>
      <c r="B5" s="31"/>
      <c r="C5" s="31"/>
      <c r="D5" s="31"/>
      <c r="E5" s="31"/>
      <c r="F5" s="31"/>
      <c r="G5" s="30" t="s">
        <v>190</v>
      </c>
      <c r="H5" s="30"/>
      <c r="I5" s="30"/>
      <c r="J5" s="30"/>
      <c r="K5" s="30"/>
      <c r="L5" s="16"/>
      <c r="M5" s="16"/>
      <c r="N5" s="16"/>
      <c r="O5" s="16"/>
      <c r="AA5">
        <f>AA4*(AA4^2-1)</f>
        <v>0</v>
      </c>
    </row>
    <row r="6" spans="1:27" ht="21.75" customHeight="1">
      <c r="A6" s="7" t="s">
        <v>26</v>
      </c>
      <c r="B6" s="7" t="s">
        <v>27</v>
      </c>
      <c r="C6" s="10" t="s">
        <v>107</v>
      </c>
      <c r="D6" s="10" t="s">
        <v>108</v>
      </c>
      <c r="E6" s="10" t="s">
        <v>109</v>
      </c>
      <c r="F6" s="10" t="s">
        <v>110</v>
      </c>
      <c r="G6" s="30" t="s">
        <v>300</v>
      </c>
      <c r="H6" s="30"/>
      <c r="I6" s="30"/>
      <c r="J6" s="30"/>
      <c r="K6" s="30"/>
      <c r="L6" s="30"/>
      <c r="M6" s="30"/>
      <c r="N6" s="30"/>
      <c r="O6" s="16"/>
      <c r="AA6" t="e">
        <f>1-AA3/AA5</f>
        <v>#DIV/0!</v>
      </c>
    </row>
    <row r="7" spans="1:15" ht="12.75">
      <c r="A7" s="7">
        <v>57</v>
      </c>
      <c r="B7" s="7">
        <v>38</v>
      </c>
      <c r="C7" s="10">
        <f aca="true" t="shared" si="0" ref="C7:C38">RANK(A7,TEST1,0)</f>
        <v>26</v>
      </c>
      <c r="D7" s="10">
        <f aca="true" t="shared" si="1" ref="D7:D38">RANK(B7:B7,TEST2,0)</f>
        <v>35</v>
      </c>
      <c r="E7" s="10"/>
      <c r="F7" s="10"/>
      <c r="G7" s="30" t="s">
        <v>191</v>
      </c>
      <c r="H7" s="30"/>
      <c r="I7" s="30"/>
      <c r="J7" s="30"/>
      <c r="K7" s="30"/>
      <c r="L7" s="30"/>
      <c r="M7" s="30"/>
      <c r="N7" s="30"/>
      <c r="O7" s="16"/>
    </row>
    <row r="8" spans="1:15" ht="12.75">
      <c r="A8" s="7">
        <v>50</v>
      </c>
      <c r="B8" s="7">
        <v>34</v>
      </c>
      <c r="C8" s="10">
        <f t="shared" si="0"/>
        <v>30</v>
      </c>
      <c r="D8" s="10">
        <f t="shared" si="1"/>
        <v>37</v>
      </c>
      <c r="E8" s="10"/>
      <c r="F8" s="10"/>
      <c r="G8" s="30" t="s">
        <v>194</v>
      </c>
      <c r="H8" s="30"/>
      <c r="I8" s="30"/>
      <c r="J8" s="30"/>
      <c r="K8" s="30"/>
      <c r="L8" s="30"/>
      <c r="M8" s="30"/>
      <c r="N8" s="30"/>
      <c r="O8" s="16"/>
    </row>
    <row r="9" spans="1:15" ht="12.75">
      <c r="A9" s="7">
        <v>36</v>
      </c>
      <c r="B9" s="7">
        <v>69</v>
      </c>
      <c r="C9" s="10">
        <f t="shared" si="0"/>
        <v>37</v>
      </c>
      <c r="D9" s="10">
        <f t="shared" si="1"/>
        <v>19</v>
      </c>
      <c r="E9" s="10"/>
      <c r="F9" s="10"/>
      <c r="G9" s="30" t="s">
        <v>195</v>
      </c>
      <c r="H9" s="30"/>
      <c r="I9" s="30"/>
      <c r="J9" s="30"/>
      <c r="K9" s="30"/>
      <c r="L9" s="30"/>
      <c r="M9" s="30"/>
      <c r="N9" s="30"/>
      <c r="O9" s="16"/>
    </row>
    <row r="10" spans="1:15" ht="12.75">
      <c r="A10" s="7">
        <v>47</v>
      </c>
      <c r="B10" s="7">
        <v>83</v>
      </c>
      <c r="C10" s="10">
        <f t="shared" si="0"/>
        <v>31</v>
      </c>
      <c r="D10" s="10">
        <f t="shared" si="1"/>
        <v>13</v>
      </c>
      <c r="E10" s="10"/>
      <c r="F10" s="10"/>
      <c r="G10" s="30" t="s">
        <v>192</v>
      </c>
      <c r="H10" s="30"/>
      <c r="I10" s="30"/>
      <c r="J10" s="30"/>
      <c r="K10" s="30"/>
      <c r="L10" s="30"/>
      <c r="M10" s="30"/>
      <c r="N10" s="30"/>
      <c r="O10" s="16"/>
    </row>
    <row r="11" spans="1:15" ht="12.75">
      <c r="A11" s="7">
        <v>97</v>
      </c>
      <c r="B11" s="7">
        <v>66</v>
      </c>
      <c r="C11" s="10">
        <f t="shared" si="0"/>
        <v>3</v>
      </c>
      <c r="D11" s="10">
        <f t="shared" si="1"/>
        <v>20</v>
      </c>
      <c r="E11" s="10"/>
      <c r="F11" s="10"/>
      <c r="G11" s="30" t="s">
        <v>193</v>
      </c>
      <c r="H11" s="30"/>
      <c r="I11" s="30"/>
      <c r="J11" s="30"/>
      <c r="K11" s="30"/>
      <c r="L11" s="30"/>
      <c r="M11" s="30"/>
      <c r="N11" s="30"/>
      <c r="O11" s="16"/>
    </row>
    <row r="12" spans="1:15" ht="12.75">
      <c r="A12" s="7">
        <v>92</v>
      </c>
      <c r="B12" s="7">
        <v>88</v>
      </c>
      <c r="C12" s="10">
        <f t="shared" si="0"/>
        <v>11</v>
      </c>
      <c r="D12" s="10">
        <f t="shared" si="1"/>
        <v>10</v>
      </c>
      <c r="E12" s="10"/>
      <c r="F12" s="10"/>
      <c r="G12" s="30" t="s">
        <v>196</v>
      </c>
      <c r="H12" s="30"/>
      <c r="I12" s="30"/>
      <c r="J12" s="30"/>
      <c r="K12" s="30"/>
      <c r="L12" s="30"/>
      <c r="M12" s="30"/>
      <c r="N12" s="30"/>
      <c r="O12" s="16"/>
    </row>
    <row r="13" spans="1:15" ht="15">
      <c r="A13" s="7">
        <v>97</v>
      </c>
      <c r="B13" s="7">
        <v>90</v>
      </c>
      <c r="C13" s="10">
        <f t="shared" si="0"/>
        <v>3</v>
      </c>
      <c r="D13" s="10">
        <f t="shared" si="1"/>
        <v>7</v>
      </c>
      <c r="E13" s="10"/>
      <c r="F13" s="10"/>
      <c r="G13" s="30" t="s">
        <v>291</v>
      </c>
      <c r="H13" s="30"/>
      <c r="I13" s="30"/>
      <c r="J13" s="30"/>
      <c r="K13" s="30"/>
      <c r="L13" s="30"/>
      <c r="M13" s="30"/>
      <c r="N13" s="30"/>
      <c r="O13" s="16"/>
    </row>
    <row r="14" spans="1:15" ht="12.75">
      <c r="A14" s="7">
        <v>4</v>
      </c>
      <c r="B14" s="7">
        <v>46</v>
      </c>
      <c r="C14" s="10">
        <f t="shared" si="0"/>
        <v>48</v>
      </c>
      <c r="D14" s="10">
        <f t="shared" si="1"/>
        <v>32</v>
      </c>
      <c r="E14" s="10"/>
      <c r="F14" s="10"/>
      <c r="G14" s="30" t="s">
        <v>244</v>
      </c>
      <c r="H14" s="30"/>
      <c r="I14" s="30"/>
      <c r="J14" s="30"/>
      <c r="K14" s="30"/>
      <c r="L14" s="30"/>
      <c r="M14" s="30"/>
      <c r="N14" s="30"/>
      <c r="O14" s="16"/>
    </row>
    <row r="15" spans="1:15" ht="12.75">
      <c r="A15" s="7">
        <v>6</v>
      </c>
      <c r="B15" s="7">
        <v>52</v>
      </c>
      <c r="C15" s="10">
        <f t="shared" si="0"/>
        <v>47</v>
      </c>
      <c r="D15" s="10">
        <f t="shared" si="1"/>
        <v>28</v>
      </c>
      <c r="E15" s="10"/>
      <c r="F15" s="10"/>
      <c r="G15" s="30" t="s">
        <v>245</v>
      </c>
      <c r="H15" s="30"/>
      <c r="I15" s="30"/>
      <c r="J15" s="30"/>
      <c r="K15" s="30"/>
      <c r="L15" s="30"/>
      <c r="M15" s="30"/>
      <c r="N15" s="30"/>
      <c r="O15" s="16"/>
    </row>
    <row r="16" spans="1:15" ht="15">
      <c r="A16" s="7">
        <v>81</v>
      </c>
      <c r="B16" s="7">
        <v>70</v>
      </c>
      <c r="C16" s="10">
        <f t="shared" si="0"/>
        <v>17</v>
      </c>
      <c r="D16" s="10">
        <f t="shared" si="1"/>
        <v>18</v>
      </c>
      <c r="E16" s="10"/>
      <c r="F16" s="10"/>
      <c r="G16" s="30" t="s">
        <v>292</v>
      </c>
      <c r="H16" s="30"/>
      <c r="I16" s="30"/>
      <c r="J16" s="30"/>
      <c r="K16" s="30"/>
      <c r="L16" s="30"/>
      <c r="M16" s="30"/>
      <c r="N16" s="30"/>
      <c r="O16" s="16"/>
    </row>
    <row r="17" spans="1:15" ht="12.75">
      <c r="A17" s="7">
        <v>24</v>
      </c>
      <c r="B17" s="7">
        <v>90</v>
      </c>
      <c r="C17" s="10">
        <f t="shared" si="0"/>
        <v>41</v>
      </c>
      <c r="D17" s="10">
        <f t="shared" si="1"/>
        <v>7</v>
      </c>
      <c r="E17" s="10"/>
      <c r="F17" s="10"/>
      <c r="G17" s="30" t="s">
        <v>293</v>
      </c>
      <c r="H17" s="30"/>
      <c r="I17" s="30"/>
      <c r="J17" s="30"/>
      <c r="K17" s="30"/>
      <c r="L17" s="30"/>
      <c r="M17" s="30"/>
      <c r="N17" s="30"/>
      <c r="O17" s="16"/>
    </row>
    <row r="18" spans="1:15" ht="12.75">
      <c r="A18" s="7">
        <v>37</v>
      </c>
      <c r="B18" s="7">
        <v>6</v>
      </c>
      <c r="C18" s="10">
        <f t="shared" si="0"/>
        <v>36</v>
      </c>
      <c r="D18" s="10">
        <f t="shared" si="1"/>
        <v>48</v>
      </c>
      <c r="E18" s="10"/>
      <c r="F18" s="10"/>
      <c r="G18" s="30" t="s">
        <v>246</v>
      </c>
      <c r="H18" s="30"/>
      <c r="I18" s="30"/>
      <c r="J18" s="30"/>
      <c r="K18" s="30"/>
      <c r="L18" s="30"/>
      <c r="M18" s="30"/>
      <c r="N18" s="30"/>
      <c r="O18" s="16"/>
    </row>
    <row r="19" spans="1:15" ht="15">
      <c r="A19" s="7">
        <v>96</v>
      </c>
      <c r="B19" s="7">
        <v>88</v>
      </c>
      <c r="C19" s="10">
        <f t="shared" si="0"/>
        <v>6</v>
      </c>
      <c r="D19" s="10">
        <f t="shared" si="1"/>
        <v>10</v>
      </c>
      <c r="E19" s="10"/>
      <c r="F19" s="10"/>
      <c r="G19" s="30" t="s">
        <v>294</v>
      </c>
      <c r="H19" s="30"/>
      <c r="I19" s="30"/>
      <c r="J19" s="30"/>
      <c r="K19" s="30"/>
      <c r="L19" s="30"/>
      <c r="M19" s="30"/>
      <c r="N19" s="30"/>
      <c r="O19" s="16"/>
    </row>
    <row r="20" spans="1:15" ht="15">
      <c r="A20" s="7">
        <v>70</v>
      </c>
      <c r="B20" s="7">
        <v>44</v>
      </c>
      <c r="C20" s="10">
        <f t="shared" si="0"/>
        <v>23</v>
      </c>
      <c r="D20" s="10">
        <f t="shared" si="1"/>
        <v>34</v>
      </c>
      <c r="E20" s="10"/>
      <c r="F20" s="10"/>
      <c r="G20" s="30" t="s">
        <v>295</v>
      </c>
      <c r="H20" s="30"/>
      <c r="I20" s="30"/>
      <c r="J20" s="30"/>
      <c r="K20" s="30"/>
      <c r="L20" s="30"/>
      <c r="M20" s="30"/>
      <c r="N20" s="30"/>
      <c r="O20" s="16"/>
    </row>
    <row r="21" spans="1:15" ht="21">
      <c r="A21" s="7">
        <v>52</v>
      </c>
      <c r="B21" s="7">
        <v>11</v>
      </c>
      <c r="C21" s="10">
        <f t="shared" si="0"/>
        <v>28</v>
      </c>
      <c r="D21" s="10">
        <f t="shared" si="1"/>
        <v>43</v>
      </c>
      <c r="E21" s="10"/>
      <c r="F21" s="10"/>
      <c r="G21" s="30"/>
      <c r="H21" s="30" t="s">
        <v>124</v>
      </c>
      <c r="I21" s="35"/>
      <c r="J21" s="30"/>
      <c r="K21" s="19" t="str">
        <f>IF(ISBLANK(I21),"",IF(I21=AA2,"CORRECT","INCORRECT"))</f>
        <v/>
      </c>
      <c r="L21" s="30"/>
      <c r="M21" s="30"/>
      <c r="N21" s="30"/>
      <c r="O21" s="16"/>
    </row>
    <row r="22" spans="1:15" ht="12.75">
      <c r="A22" s="7">
        <v>46</v>
      </c>
      <c r="B22" s="7">
        <v>2</v>
      </c>
      <c r="C22" s="10">
        <f t="shared" si="0"/>
        <v>32</v>
      </c>
      <c r="D22" s="10">
        <f t="shared" si="1"/>
        <v>49</v>
      </c>
      <c r="E22" s="10"/>
      <c r="F22" s="10"/>
      <c r="G22" s="30"/>
      <c r="H22" s="30" t="s">
        <v>111</v>
      </c>
      <c r="I22" s="35"/>
      <c r="J22" s="30"/>
      <c r="K22" s="19" t="str">
        <f>IF(ISBLANK(I22),"",IF(I22=AA4,"CORRECT","INCORRECT"))</f>
        <v/>
      </c>
      <c r="L22" s="30"/>
      <c r="M22" s="30"/>
      <c r="N22" s="30"/>
      <c r="O22" s="16"/>
    </row>
    <row r="23" spans="1:14" ht="12.75">
      <c r="A23" s="7">
        <v>93</v>
      </c>
      <c r="B23" s="7">
        <v>63</v>
      </c>
      <c r="C23" s="10">
        <f t="shared" si="0"/>
        <v>10</v>
      </c>
      <c r="D23" s="10">
        <f t="shared" si="1"/>
        <v>21</v>
      </c>
      <c r="E23" s="10"/>
      <c r="F23" s="10"/>
      <c r="G23" s="36"/>
      <c r="H23" s="36"/>
      <c r="I23" s="36"/>
      <c r="J23" s="36"/>
      <c r="K23" s="36"/>
      <c r="L23" s="36"/>
      <c r="M23" s="36"/>
      <c r="N23" s="36"/>
    </row>
    <row r="24" spans="1:15" ht="12.75">
      <c r="A24" s="7">
        <v>7</v>
      </c>
      <c r="B24" s="7">
        <v>83</v>
      </c>
      <c r="C24" s="10">
        <f t="shared" si="0"/>
        <v>46</v>
      </c>
      <c r="D24" s="10">
        <f t="shared" si="1"/>
        <v>13</v>
      </c>
      <c r="E24" s="10"/>
      <c r="F24" s="10"/>
      <c r="G24" s="30" t="s">
        <v>197</v>
      </c>
      <c r="H24" s="30"/>
      <c r="I24" s="30"/>
      <c r="J24" s="30"/>
      <c r="K24" s="30"/>
      <c r="L24" s="30"/>
      <c r="M24" s="30"/>
      <c r="N24" s="30"/>
      <c r="O24" s="16"/>
    </row>
    <row r="25" spans="1:14" ht="18.75">
      <c r="A25" s="7">
        <v>66</v>
      </c>
      <c r="B25" s="7">
        <v>46</v>
      </c>
      <c r="C25" s="10">
        <f t="shared" si="0"/>
        <v>24</v>
      </c>
      <c r="D25" s="10">
        <f t="shared" si="1"/>
        <v>32</v>
      </c>
      <c r="E25" s="10"/>
      <c r="F25" s="10"/>
      <c r="G25" s="36"/>
      <c r="H25" s="29" t="s">
        <v>120</v>
      </c>
      <c r="I25" s="29"/>
      <c r="J25" s="37"/>
      <c r="K25" s="36"/>
      <c r="L25" s="36"/>
      <c r="M25" s="36"/>
      <c r="N25" s="36"/>
    </row>
    <row r="26" spans="1:15" ht="15">
      <c r="A26" s="7">
        <v>94</v>
      </c>
      <c r="B26" s="7">
        <v>11</v>
      </c>
      <c r="C26" s="10">
        <f t="shared" si="0"/>
        <v>9</v>
      </c>
      <c r="D26" s="10">
        <f t="shared" si="1"/>
        <v>43</v>
      </c>
      <c r="E26" s="10"/>
      <c r="F26" s="10"/>
      <c r="G26" s="30"/>
      <c r="H26" s="30" t="s">
        <v>301</v>
      </c>
      <c r="I26" s="30"/>
      <c r="J26" s="30"/>
      <c r="K26" s="30"/>
      <c r="L26" s="30"/>
      <c r="M26" s="30"/>
      <c r="N26" s="30"/>
      <c r="O26" s="16"/>
    </row>
    <row r="27" spans="1:15" ht="14.25">
      <c r="A27" s="7">
        <v>71</v>
      </c>
      <c r="B27" s="7">
        <v>50</v>
      </c>
      <c r="C27" s="10">
        <f t="shared" si="0"/>
        <v>22</v>
      </c>
      <c r="D27" s="10">
        <f t="shared" si="1"/>
        <v>30</v>
      </c>
      <c r="E27" s="10"/>
      <c r="F27" s="10"/>
      <c r="G27" s="30"/>
      <c r="H27" s="30" t="s">
        <v>125</v>
      </c>
      <c r="I27" s="35"/>
      <c r="J27" s="30"/>
      <c r="K27" s="19" t="str">
        <f>IF(ISBLANK(I27),"",IF(I27=AA3,"CORRECT","INCORRECT"))</f>
        <v/>
      </c>
      <c r="L27" s="30"/>
      <c r="M27" s="30"/>
      <c r="N27" s="30"/>
      <c r="O27" s="16"/>
    </row>
    <row r="28" spans="1:15" ht="15.75">
      <c r="A28" s="7">
        <v>85</v>
      </c>
      <c r="B28" s="7">
        <v>91</v>
      </c>
      <c r="C28" s="10">
        <f t="shared" si="0"/>
        <v>14</v>
      </c>
      <c r="D28" s="10">
        <f t="shared" si="1"/>
        <v>4</v>
      </c>
      <c r="E28" s="10"/>
      <c r="F28" s="10"/>
      <c r="G28" s="30"/>
      <c r="H28" s="30" t="s">
        <v>302</v>
      </c>
      <c r="I28" s="30"/>
      <c r="J28" s="30"/>
      <c r="K28" s="30"/>
      <c r="L28" s="30"/>
      <c r="M28" s="30"/>
      <c r="N28" s="30"/>
      <c r="O28" s="16"/>
    </row>
    <row r="29" spans="1:15" ht="14.25">
      <c r="A29" s="7">
        <v>95</v>
      </c>
      <c r="B29" s="7">
        <v>91</v>
      </c>
      <c r="C29" s="10">
        <f t="shared" si="0"/>
        <v>8</v>
      </c>
      <c r="D29" s="10">
        <f t="shared" si="1"/>
        <v>4</v>
      </c>
      <c r="E29" s="10"/>
      <c r="F29" s="10"/>
      <c r="G29" s="30"/>
      <c r="H29" s="30" t="s">
        <v>126</v>
      </c>
      <c r="I29" s="35"/>
      <c r="J29" s="30"/>
      <c r="K29" s="19" t="str">
        <f>IF(ISBLANK(I29),"",IF(I29=AA5,"CORRECT","INCORRECT"))</f>
        <v/>
      </c>
      <c r="L29" s="30" t="s">
        <v>198</v>
      </c>
      <c r="M29" s="30"/>
      <c r="N29" s="30"/>
      <c r="O29" s="16"/>
    </row>
    <row r="30" spans="1:15" ht="15.75">
      <c r="A30" s="7">
        <v>0</v>
      </c>
      <c r="B30" s="7">
        <v>56</v>
      </c>
      <c r="C30" s="10">
        <f t="shared" si="0"/>
        <v>50</v>
      </c>
      <c r="D30" s="10">
        <f t="shared" si="1"/>
        <v>24</v>
      </c>
      <c r="E30" s="10"/>
      <c r="F30" s="10"/>
      <c r="G30" s="30"/>
      <c r="H30" s="30" t="s">
        <v>303</v>
      </c>
      <c r="I30" s="30"/>
      <c r="J30" s="30"/>
      <c r="K30" s="30"/>
      <c r="L30" s="30"/>
      <c r="M30" s="30"/>
      <c r="N30" s="30"/>
      <c r="O30" s="16"/>
    </row>
    <row r="31" spans="1:15" ht="12.75">
      <c r="A31" s="7">
        <v>82</v>
      </c>
      <c r="B31" s="7">
        <v>57</v>
      </c>
      <c r="C31" s="10">
        <f t="shared" si="0"/>
        <v>15</v>
      </c>
      <c r="D31" s="10">
        <f t="shared" si="1"/>
        <v>23</v>
      </c>
      <c r="E31" s="10"/>
      <c r="F31" s="10"/>
      <c r="G31" s="30"/>
      <c r="H31" s="30" t="s">
        <v>112</v>
      </c>
      <c r="I31" s="35"/>
      <c r="J31" s="30"/>
      <c r="K31" s="19" t="str">
        <f>IF(ISBLANK(I31),"",IF(I31=AA6,"CORRECT","INCORRECT"))</f>
        <v/>
      </c>
      <c r="L31" s="30"/>
      <c r="M31" s="30"/>
      <c r="N31" s="30"/>
      <c r="O31" s="16"/>
    </row>
    <row r="32" spans="1:6" ht="12.75">
      <c r="A32" s="7">
        <v>12</v>
      </c>
      <c r="B32" s="7">
        <v>95</v>
      </c>
      <c r="C32" s="10">
        <f t="shared" si="0"/>
        <v>44</v>
      </c>
      <c r="D32" s="10">
        <f t="shared" si="1"/>
        <v>3</v>
      </c>
      <c r="E32" s="10"/>
      <c r="F32" s="10"/>
    </row>
    <row r="33" spans="1:6" ht="12.75">
      <c r="A33" s="7">
        <v>97</v>
      </c>
      <c r="B33" s="7">
        <v>55</v>
      </c>
      <c r="C33" s="10">
        <f t="shared" si="0"/>
        <v>3</v>
      </c>
      <c r="D33" s="10">
        <f t="shared" si="1"/>
        <v>26</v>
      </c>
      <c r="E33" s="10"/>
      <c r="F33" s="10"/>
    </row>
    <row r="34" spans="1:6" ht="12.75">
      <c r="A34" s="7">
        <v>11</v>
      </c>
      <c r="B34" s="7">
        <v>16</v>
      </c>
      <c r="C34" s="10">
        <f t="shared" si="0"/>
        <v>45</v>
      </c>
      <c r="D34" s="10">
        <f t="shared" si="1"/>
        <v>42</v>
      </c>
      <c r="E34" s="10"/>
      <c r="F34" s="10"/>
    </row>
    <row r="35" spans="1:13" ht="12.75">
      <c r="A35" s="7">
        <v>82</v>
      </c>
      <c r="B35" s="7">
        <v>53</v>
      </c>
      <c r="C35" s="10">
        <f t="shared" si="0"/>
        <v>15</v>
      </c>
      <c r="D35" s="10">
        <f t="shared" si="1"/>
        <v>27</v>
      </c>
      <c r="E35" s="10"/>
      <c r="F35" s="10"/>
      <c r="I35" s="55" t="s">
        <v>284</v>
      </c>
      <c r="J35" s="55"/>
      <c r="K35" s="55"/>
      <c r="L35" s="55"/>
      <c r="M35" s="55"/>
    </row>
    <row r="36" spans="1:6" ht="12.75">
      <c r="A36" s="7">
        <v>29</v>
      </c>
      <c r="B36" s="7">
        <v>19</v>
      </c>
      <c r="C36" s="10">
        <f t="shared" si="0"/>
        <v>39</v>
      </c>
      <c r="D36" s="10">
        <f t="shared" si="1"/>
        <v>41</v>
      </c>
      <c r="E36" s="10"/>
      <c r="F36" s="10"/>
    </row>
    <row r="37" spans="1:6" ht="12.75">
      <c r="A37" s="7">
        <v>3</v>
      </c>
      <c r="B37" s="7">
        <v>98</v>
      </c>
      <c r="C37" s="10">
        <f t="shared" si="0"/>
        <v>49</v>
      </c>
      <c r="D37" s="10">
        <f t="shared" si="1"/>
        <v>1</v>
      </c>
      <c r="E37" s="10"/>
      <c r="F37" s="10"/>
    </row>
    <row r="38" spans="1:6" ht="12.75">
      <c r="A38" s="7">
        <v>91</v>
      </c>
      <c r="B38" s="7">
        <v>90</v>
      </c>
      <c r="C38" s="10">
        <f t="shared" si="0"/>
        <v>12</v>
      </c>
      <c r="D38" s="10">
        <f t="shared" si="1"/>
        <v>7</v>
      </c>
      <c r="E38" s="10"/>
      <c r="F38" s="10"/>
    </row>
    <row r="39" spans="1:6" ht="12.75">
      <c r="A39" s="7">
        <v>34</v>
      </c>
      <c r="B39" s="7">
        <v>86</v>
      </c>
      <c r="C39" s="10">
        <f aca="true" t="shared" si="2" ref="C39:C56">RANK(A39,TEST1,0)</f>
        <v>38</v>
      </c>
      <c r="D39" s="10">
        <f aca="true" t="shared" si="3" ref="D39:D56">RANK(B39:B39,TEST2,0)</f>
        <v>12</v>
      </c>
      <c r="E39" s="10"/>
      <c r="F39" s="10"/>
    </row>
    <row r="40" spans="1:6" ht="12.75">
      <c r="A40" s="7">
        <v>15</v>
      </c>
      <c r="B40" s="7">
        <v>38</v>
      </c>
      <c r="C40" s="10">
        <f t="shared" si="2"/>
        <v>43</v>
      </c>
      <c r="D40" s="10">
        <f t="shared" si="3"/>
        <v>35</v>
      </c>
      <c r="E40" s="10"/>
      <c r="F40" s="10"/>
    </row>
    <row r="41" spans="1:6" ht="12.75">
      <c r="A41" s="7">
        <v>54</v>
      </c>
      <c r="B41" s="7">
        <v>34</v>
      </c>
      <c r="C41" s="10">
        <f t="shared" si="2"/>
        <v>27</v>
      </c>
      <c r="D41" s="10">
        <f t="shared" si="3"/>
        <v>37</v>
      </c>
      <c r="E41" s="10"/>
      <c r="F41" s="10"/>
    </row>
    <row r="42" spans="1:6" ht="12.75">
      <c r="A42" s="7">
        <v>39</v>
      </c>
      <c r="B42" s="7">
        <v>56</v>
      </c>
      <c r="C42" s="10">
        <f t="shared" si="2"/>
        <v>35</v>
      </c>
      <c r="D42" s="10">
        <f t="shared" si="3"/>
        <v>24</v>
      </c>
      <c r="E42" s="10"/>
      <c r="F42" s="10"/>
    </row>
    <row r="43" spans="1:6" ht="12.75">
      <c r="A43" s="7">
        <v>96</v>
      </c>
      <c r="B43" s="7">
        <v>11</v>
      </c>
      <c r="C43" s="10">
        <f t="shared" si="2"/>
        <v>6</v>
      </c>
      <c r="D43" s="10">
        <f t="shared" si="3"/>
        <v>43</v>
      </c>
      <c r="E43" s="10"/>
      <c r="F43" s="10"/>
    </row>
    <row r="44" spans="1:6" ht="12.75">
      <c r="A44" s="7">
        <v>42</v>
      </c>
      <c r="B44" s="7">
        <v>51</v>
      </c>
      <c r="C44" s="10">
        <f t="shared" si="2"/>
        <v>33</v>
      </c>
      <c r="D44" s="10">
        <f t="shared" si="3"/>
        <v>29</v>
      </c>
      <c r="E44" s="10"/>
      <c r="F44" s="10"/>
    </row>
    <row r="45" spans="1:6" ht="12.75">
      <c r="A45" s="7">
        <v>51</v>
      </c>
      <c r="B45" s="7">
        <v>27</v>
      </c>
      <c r="C45" s="10">
        <f t="shared" si="2"/>
        <v>29</v>
      </c>
      <c r="D45" s="10">
        <f t="shared" si="3"/>
        <v>39</v>
      </c>
      <c r="E45" s="10"/>
      <c r="F45" s="10"/>
    </row>
    <row r="46" spans="1:6" ht="12.75">
      <c r="A46" s="7">
        <v>79</v>
      </c>
      <c r="B46" s="7">
        <v>76</v>
      </c>
      <c r="C46" s="10">
        <f t="shared" si="2"/>
        <v>19</v>
      </c>
      <c r="D46" s="10">
        <f t="shared" si="3"/>
        <v>16</v>
      </c>
      <c r="E46" s="10"/>
      <c r="F46" s="10"/>
    </row>
    <row r="47" spans="1:6" ht="12.75">
      <c r="A47" s="7">
        <v>65</v>
      </c>
      <c r="B47" s="7">
        <v>91</v>
      </c>
      <c r="C47" s="10">
        <f t="shared" si="2"/>
        <v>25</v>
      </c>
      <c r="D47" s="10">
        <f t="shared" si="3"/>
        <v>4</v>
      </c>
      <c r="E47" s="10"/>
      <c r="F47" s="10"/>
    </row>
    <row r="48" spans="1:6" ht="12.75">
      <c r="A48" s="7">
        <v>75</v>
      </c>
      <c r="B48" s="7">
        <v>80</v>
      </c>
      <c r="C48" s="10">
        <f t="shared" si="2"/>
        <v>20</v>
      </c>
      <c r="D48" s="10">
        <f t="shared" si="3"/>
        <v>15</v>
      </c>
      <c r="E48" s="10"/>
      <c r="F48" s="10"/>
    </row>
    <row r="49" spans="1:6" ht="12.75">
      <c r="A49" s="7">
        <v>88</v>
      </c>
      <c r="B49" s="7">
        <v>22</v>
      </c>
      <c r="C49" s="10">
        <f t="shared" si="2"/>
        <v>13</v>
      </c>
      <c r="D49" s="10">
        <f t="shared" si="3"/>
        <v>40</v>
      </c>
      <c r="E49" s="10"/>
      <c r="F49" s="10"/>
    </row>
    <row r="50" spans="1:6" ht="12.75">
      <c r="A50" s="7">
        <v>98</v>
      </c>
      <c r="B50" s="7">
        <v>98</v>
      </c>
      <c r="C50" s="10">
        <f t="shared" si="2"/>
        <v>2</v>
      </c>
      <c r="D50" s="10">
        <f t="shared" si="3"/>
        <v>1</v>
      </c>
      <c r="E50" s="10"/>
      <c r="F50" s="10"/>
    </row>
    <row r="51" spans="1:6" ht="12.75">
      <c r="A51" s="7">
        <v>99</v>
      </c>
      <c r="B51" s="7">
        <v>48</v>
      </c>
      <c r="C51" s="10">
        <f t="shared" si="2"/>
        <v>1</v>
      </c>
      <c r="D51" s="10">
        <f t="shared" si="3"/>
        <v>31</v>
      </c>
      <c r="E51" s="10"/>
      <c r="F51" s="10"/>
    </row>
    <row r="52" spans="1:6" ht="12.75">
      <c r="A52" s="7">
        <v>75</v>
      </c>
      <c r="B52" s="7">
        <v>8</v>
      </c>
      <c r="C52" s="10">
        <f t="shared" si="2"/>
        <v>20</v>
      </c>
      <c r="D52" s="10">
        <f t="shared" si="3"/>
        <v>47</v>
      </c>
      <c r="E52" s="10"/>
      <c r="F52" s="10"/>
    </row>
    <row r="53" spans="1:6" ht="12.75">
      <c r="A53" s="7">
        <v>23</v>
      </c>
      <c r="B53" s="7">
        <v>0</v>
      </c>
      <c r="C53" s="10">
        <f t="shared" si="2"/>
        <v>42</v>
      </c>
      <c r="D53" s="10">
        <f t="shared" si="3"/>
        <v>50</v>
      </c>
      <c r="E53" s="10"/>
      <c r="F53" s="10"/>
    </row>
    <row r="54" spans="1:6" ht="12.75">
      <c r="A54" s="7">
        <v>26</v>
      </c>
      <c r="B54" s="7">
        <v>58</v>
      </c>
      <c r="C54" s="10">
        <f t="shared" si="2"/>
        <v>40</v>
      </c>
      <c r="D54" s="10">
        <f t="shared" si="3"/>
        <v>22</v>
      </c>
      <c r="E54" s="10"/>
      <c r="F54" s="10"/>
    </row>
    <row r="55" spans="1:6" ht="12.75">
      <c r="A55" s="7">
        <v>42</v>
      </c>
      <c r="B55" s="7">
        <v>11</v>
      </c>
      <c r="C55" s="10">
        <f t="shared" si="2"/>
        <v>33</v>
      </c>
      <c r="D55" s="10">
        <f t="shared" si="3"/>
        <v>43</v>
      </c>
      <c r="E55" s="10"/>
      <c r="F55" s="10"/>
    </row>
    <row r="56" spans="1:6" ht="12.75">
      <c r="A56" s="7">
        <v>81</v>
      </c>
      <c r="B56" s="7">
        <v>71</v>
      </c>
      <c r="C56" s="10">
        <f t="shared" si="2"/>
        <v>17</v>
      </c>
      <c r="D56" s="10">
        <f t="shared" si="3"/>
        <v>17</v>
      </c>
      <c r="E56" s="10"/>
      <c r="F56" s="10"/>
    </row>
  </sheetData>
  <hyperlinks>
    <hyperlink ref="A1" location="CONTENTS" display="CONTENTS"/>
    <hyperlink ref="I35:K35" location="Sheet9!A1" display="PROCEED TO SHEET 9"/>
    <hyperlink ref="I35" location="Sheet9!A1" display="PROCEED TO SHEET 9 (Pearson’s correlation coefficient)"/>
    <hyperlink ref="I35:M35" location="Sheet9!A1" display="PROCEED TO SHEET 9 (Pearson’s correlation coefficient)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Whigham</dc:creator>
  <cp:keywords/>
  <dc:description/>
  <cp:lastModifiedBy>Owner</cp:lastModifiedBy>
  <dcterms:created xsi:type="dcterms:W3CDTF">2007-02-05T10:17:22Z</dcterms:created>
  <dcterms:modified xsi:type="dcterms:W3CDTF">2010-11-19T15:35:56Z</dcterms:modified>
  <cp:category/>
  <cp:version/>
  <cp:contentType/>
  <cp:contentStatus/>
</cp:coreProperties>
</file>