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3" activeTab="6"/>
  </bookViews>
  <sheets>
    <sheet name="Sales Budget" sheetId="1" r:id="rId1"/>
    <sheet name="Direct Materials Budget" sheetId="2" r:id="rId2"/>
    <sheet name="Direct Labour and Salaries" sheetId="3" r:id="rId3"/>
    <sheet name="Variable Overhead Budget" sheetId="4" r:id="rId4"/>
    <sheet name="Cash Budget" sheetId="5" r:id="rId5"/>
    <sheet name="Income Statement" sheetId="6" r:id="rId6"/>
    <sheet name="Statement of Financial Position" sheetId="7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C25" i="7" l="1"/>
  <c r="C30" i="7"/>
  <c r="C29" i="7"/>
  <c r="C24" i="7"/>
  <c r="C23" i="7"/>
  <c r="C22" i="7"/>
  <c r="N24" i="3"/>
  <c r="N18" i="3"/>
  <c r="C21" i="7"/>
  <c r="C20" i="7"/>
  <c r="C43" i="2"/>
  <c r="D43" i="2"/>
  <c r="D42" i="2"/>
  <c r="C42" i="2"/>
  <c r="B42" i="2"/>
  <c r="C15" i="7"/>
  <c r="C11" i="7"/>
  <c r="C9" i="7"/>
  <c r="B8" i="7"/>
  <c r="B7" i="7"/>
  <c r="B5" i="7"/>
  <c r="B4" i="7"/>
  <c r="F39" i="1"/>
  <c r="F32" i="1"/>
  <c r="C36" i="1"/>
  <c r="B38" i="1"/>
  <c r="C38" i="1" s="1"/>
  <c r="B37" i="1"/>
  <c r="C37" i="1" s="1"/>
  <c r="B36" i="1"/>
  <c r="D38" i="1"/>
  <c r="D37" i="1"/>
  <c r="N22" i="5"/>
  <c r="B30" i="2"/>
  <c r="M19" i="6"/>
  <c r="L19" i="6"/>
  <c r="K19" i="6"/>
  <c r="J19" i="6"/>
  <c r="D19" i="6"/>
  <c r="C19" i="6"/>
  <c r="B19" i="6"/>
  <c r="H20" i="6"/>
  <c r="G20" i="6"/>
  <c r="F20" i="6"/>
  <c r="E20" i="6"/>
  <c r="D20" i="6"/>
  <c r="M18" i="6"/>
  <c r="L18" i="6"/>
  <c r="K18" i="6"/>
  <c r="J18" i="6"/>
  <c r="I18" i="6"/>
  <c r="H18" i="6"/>
  <c r="G18" i="6"/>
  <c r="F18" i="6"/>
  <c r="E18" i="6"/>
  <c r="D18" i="6"/>
  <c r="C18" i="6"/>
  <c r="B18" i="6"/>
  <c r="M17" i="6"/>
  <c r="L17" i="6"/>
  <c r="K17" i="6"/>
  <c r="J17" i="6"/>
  <c r="I17" i="6"/>
  <c r="H17" i="6"/>
  <c r="G17" i="6"/>
  <c r="F17" i="6"/>
  <c r="E17" i="6"/>
  <c r="N17" i="6" s="1"/>
  <c r="M14" i="6"/>
  <c r="L14" i="6"/>
  <c r="K14" i="6"/>
  <c r="J14" i="6"/>
  <c r="I14" i="6"/>
  <c r="H14" i="6"/>
  <c r="G14" i="6"/>
  <c r="F14" i="6"/>
  <c r="E14" i="6"/>
  <c r="D14" i="6"/>
  <c r="D21" i="6" s="1"/>
  <c r="C14" i="6"/>
  <c r="B14" i="6"/>
  <c r="N16" i="6"/>
  <c r="M15" i="6"/>
  <c r="L15" i="6"/>
  <c r="K15" i="6"/>
  <c r="J15" i="6"/>
  <c r="I15" i="6"/>
  <c r="H15" i="6"/>
  <c r="G15" i="6"/>
  <c r="F15" i="6"/>
  <c r="E15" i="6"/>
  <c r="M3" i="6"/>
  <c r="L3" i="6"/>
  <c r="K3" i="6"/>
  <c r="J3" i="6"/>
  <c r="I3" i="6"/>
  <c r="H3" i="6"/>
  <c r="G3" i="6"/>
  <c r="F3" i="6"/>
  <c r="E3" i="6"/>
  <c r="D3" i="6"/>
  <c r="C3" i="6"/>
  <c r="N3" i="6" s="1"/>
  <c r="B3" i="6"/>
  <c r="D15" i="6"/>
  <c r="C15" i="6"/>
  <c r="B15" i="6"/>
  <c r="N15" i="6" s="1"/>
  <c r="M10" i="5"/>
  <c r="L10" i="5"/>
  <c r="K10" i="5"/>
  <c r="J10" i="5"/>
  <c r="I10" i="5"/>
  <c r="H10" i="5"/>
  <c r="G10" i="5"/>
  <c r="F10" i="5"/>
  <c r="E10" i="5"/>
  <c r="D10" i="5"/>
  <c r="C10" i="5"/>
  <c r="B10" i="5"/>
  <c r="N17" i="5"/>
  <c r="N16" i="5"/>
  <c r="N15" i="5"/>
  <c r="N14" i="5"/>
  <c r="N13" i="5"/>
  <c r="N12" i="5"/>
  <c r="M11" i="5"/>
  <c r="L11" i="5"/>
  <c r="K11" i="5"/>
  <c r="J11" i="5"/>
  <c r="I11" i="5"/>
  <c r="H11" i="5"/>
  <c r="G11" i="5"/>
  <c r="F11" i="5"/>
  <c r="E11" i="5"/>
  <c r="D11" i="5"/>
  <c r="C11" i="5"/>
  <c r="B11" i="5"/>
  <c r="B8" i="5"/>
  <c r="M3" i="5"/>
  <c r="L3" i="5"/>
  <c r="K3" i="5"/>
  <c r="J3" i="5"/>
  <c r="I3" i="5"/>
  <c r="I5" i="5" s="1"/>
  <c r="H3" i="5"/>
  <c r="H5" i="5" s="1"/>
  <c r="G3" i="5"/>
  <c r="G5" i="5" s="1"/>
  <c r="F3" i="5"/>
  <c r="F5" i="5" s="1"/>
  <c r="E3" i="5"/>
  <c r="E5" i="5" s="1"/>
  <c r="D3" i="5"/>
  <c r="C3" i="5"/>
  <c r="B3" i="5"/>
  <c r="B5" i="5" s="1"/>
  <c r="N11" i="5" l="1"/>
  <c r="E38" i="1"/>
  <c r="E39" i="1" s="1"/>
  <c r="D39" i="1"/>
  <c r="C39" i="1"/>
  <c r="N18" i="6"/>
  <c r="N14" i="6"/>
  <c r="N10" i="5"/>
  <c r="N3" i="5"/>
  <c r="M5" i="4"/>
  <c r="M16" i="4" s="1"/>
  <c r="L5" i="4"/>
  <c r="L16" i="4" s="1"/>
  <c r="K5" i="4"/>
  <c r="K16" i="4" s="1"/>
  <c r="J5" i="4"/>
  <c r="J16" i="4" s="1"/>
  <c r="I5" i="4"/>
  <c r="I16" i="4" s="1"/>
  <c r="H5" i="4"/>
  <c r="H16" i="4" s="1"/>
  <c r="G5" i="4"/>
  <c r="G16" i="4" s="1"/>
  <c r="F5" i="4"/>
  <c r="F16" i="4" s="1"/>
  <c r="E5" i="4"/>
  <c r="E16" i="4" s="1"/>
  <c r="D5" i="4"/>
  <c r="D16" i="4" s="1"/>
  <c r="C5" i="4"/>
  <c r="C16" i="4" s="1"/>
  <c r="B5" i="4"/>
  <c r="M4" i="4"/>
  <c r="M15" i="4" s="1"/>
  <c r="L4" i="4"/>
  <c r="L15" i="4" s="1"/>
  <c r="K4" i="4"/>
  <c r="K15" i="4" s="1"/>
  <c r="J4" i="4"/>
  <c r="J15" i="4" s="1"/>
  <c r="I4" i="4"/>
  <c r="I15" i="4" s="1"/>
  <c r="H4" i="4"/>
  <c r="H15" i="4" s="1"/>
  <c r="G4" i="4"/>
  <c r="G15" i="4" s="1"/>
  <c r="F4" i="4"/>
  <c r="F15" i="4" s="1"/>
  <c r="E4" i="4"/>
  <c r="E15" i="4" s="1"/>
  <c r="D4" i="4"/>
  <c r="D15" i="4" s="1"/>
  <c r="C4" i="4"/>
  <c r="C15" i="4" s="1"/>
  <c r="B4" i="4"/>
  <c r="B15" i="4" s="1"/>
  <c r="M3" i="4"/>
  <c r="M14" i="4" s="1"/>
  <c r="L3" i="4"/>
  <c r="L14" i="4" s="1"/>
  <c r="K3" i="4"/>
  <c r="K14" i="4" s="1"/>
  <c r="J3" i="4"/>
  <c r="J14" i="4" s="1"/>
  <c r="I3" i="4"/>
  <c r="I14" i="4" s="1"/>
  <c r="H3" i="4"/>
  <c r="H14" i="4" s="1"/>
  <c r="G3" i="4"/>
  <c r="G14" i="4" s="1"/>
  <c r="F3" i="4"/>
  <c r="F14" i="4" s="1"/>
  <c r="E3" i="4"/>
  <c r="E14" i="4" s="1"/>
  <c r="D3" i="4"/>
  <c r="D14" i="4" s="1"/>
  <c r="C3" i="4"/>
  <c r="C14" i="4" s="1"/>
  <c r="B3" i="4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N26" i="3"/>
  <c r="N25" i="3"/>
  <c r="N23" i="3"/>
  <c r="M26" i="3"/>
  <c r="L26" i="3"/>
  <c r="K26" i="3"/>
  <c r="J26" i="3"/>
  <c r="I26" i="3"/>
  <c r="H26" i="3"/>
  <c r="G26" i="3"/>
  <c r="F26" i="3"/>
  <c r="E26" i="3"/>
  <c r="D26" i="3"/>
  <c r="C26" i="3"/>
  <c r="M25" i="3"/>
  <c r="L25" i="3"/>
  <c r="K25" i="3"/>
  <c r="J25" i="3"/>
  <c r="I25" i="3"/>
  <c r="H25" i="3"/>
  <c r="G25" i="3"/>
  <c r="F25" i="3"/>
  <c r="E25" i="3"/>
  <c r="D25" i="3"/>
  <c r="C25" i="3"/>
  <c r="B25" i="3"/>
  <c r="C25" i="2"/>
  <c r="B25" i="2"/>
  <c r="B24" i="2"/>
  <c r="D35" i="2"/>
  <c r="D36" i="2" s="1"/>
  <c r="C34" i="2"/>
  <c r="C35" i="2"/>
  <c r="L16" i="3"/>
  <c r="J16" i="3"/>
  <c r="H16" i="3"/>
  <c r="F16" i="3"/>
  <c r="D16" i="3"/>
  <c r="L14" i="3"/>
  <c r="J14" i="3"/>
  <c r="H14" i="3"/>
  <c r="F14" i="3"/>
  <c r="D14" i="3"/>
  <c r="B16" i="3"/>
  <c r="B14" i="3"/>
  <c r="M5" i="3"/>
  <c r="M16" i="3" s="1"/>
  <c r="L5" i="3"/>
  <c r="K5" i="3"/>
  <c r="K16" i="3" s="1"/>
  <c r="J5" i="3"/>
  <c r="I5" i="3"/>
  <c r="I16" i="3" s="1"/>
  <c r="H5" i="3"/>
  <c r="G5" i="3"/>
  <c r="G16" i="3" s="1"/>
  <c r="F5" i="3"/>
  <c r="E5" i="3"/>
  <c r="E16" i="3" s="1"/>
  <c r="D5" i="3"/>
  <c r="C5" i="3"/>
  <c r="C16" i="3" s="1"/>
  <c r="B5" i="3"/>
  <c r="M4" i="3"/>
  <c r="M15" i="3" s="1"/>
  <c r="L4" i="3"/>
  <c r="L15" i="3" s="1"/>
  <c r="K4" i="3"/>
  <c r="K15" i="3" s="1"/>
  <c r="J4" i="3"/>
  <c r="J15" i="3" s="1"/>
  <c r="I4" i="3"/>
  <c r="I15" i="3" s="1"/>
  <c r="H4" i="3"/>
  <c r="H15" i="3" s="1"/>
  <c r="G4" i="3"/>
  <c r="G15" i="3" s="1"/>
  <c r="F4" i="3"/>
  <c r="F15" i="3" s="1"/>
  <c r="E4" i="3"/>
  <c r="E15" i="3" s="1"/>
  <c r="D4" i="3"/>
  <c r="D15" i="3" s="1"/>
  <c r="C4" i="3"/>
  <c r="C15" i="3" s="1"/>
  <c r="B4" i="3"/>
  <c r="B15" i="3" s="1"/>
  <c r="M3" i="3"/>
  <c r="M14" i="3" s="1"/>
  <c r="L3" i="3"/>
  <c r="K3" i="3"/>
  <c r="K14" i="3" s="1"/>
  <c r="J3" i="3"/>
  <c r="I3" i="3"/>
  <c r="I14" i="3" s="1"/>
  <c r="H3" i="3"/>
  <c r="G3" i="3"/>
  <c r="G14" i="3" s="1"/>
  <c r="F3" i="3"/>
  <c r="E3" i="3"/>
  <c r="E14" i="3" s="1"/>
  <c r="D3" i="3"/>
  <c r="C3" i="3"/>
  <c r="C14" i="3" s="1"/>
  <c r="C17" i="3" s="1"/>
  <c r="B3" i="3"/>
  <c r="D4" i="2"/>
  <c r="D15" i="2" s="1"/>
  <c r="M5" i="2"/>
  <c r="M16" i="2" s="1"/>
  <c r="L5" i="2"/>
  <c r="L16" i="2" s="1"/>
  <c r="K5" i="2"/>
  <c r="K16" i="2" s="1"/>
  <c r="J5" i="2"/>
  <c r="I5" i="2"/>
  <c r="I16" i="2" s="1"/>
  <c r="H5" i="2"/>
  <c r="H16" i="2" s="1"/>
  <c r="G5" i="2"/>
  <c r="G16" i="2" s="1"/>
  <c r="F5" i="2"/>
  <c r="E5" i="2"/>
  <c r="E16" i="2" s="1"/>
  <c r="D5" i="2"/>
  <c r="D16" i="2" s="1"/>
  <c r="C5" i="2"/>
  <c r="C16" i="2" s="1"/>
  <c r="M4" i="2"/>
  <c r="L4" i="2"/>
  <c r="L15" i="2" s="1"/>
  <c r="K4" i="2"/>
  <c r="J4" i="2"/>
  <c r="J15" i="2" s="1"/>
  <c r="I4" i="2"/>
  <c r="H4" i="2"/>
  <c r="H15" i="2" s="1"/>
  <c r="G4" i="2"/>
  <c r="F4" i="2"/>
  <c r="F15" i="2" s="1"/>
  <c r="E4" i="2"/>
  <c r="E15" i="2" s="1"/>
  <c r="C4" i="2"/>
  <c r="C15" i="2" s="1"/>
  <c r="M3" i="2"/>
  <c r="M14" i="2" s="1"/>
  <c r="L3" i="2"/>
  <c r="K3" i="2"/>
  <c r="K14" i="2" s="1"/>
  <c r="J3" i="2"/>
  <c r="I3" i="2"/>
  <c r="I14" i="2" s="1"/>
  <c r="H3" i="2"/>
  <c r="G3" i="2"/>
  <c r="G14" i="2" s="1"/>
  <c r="F3" i="2"/>
  <c r="E3" i="2"/>
  <c r="E14" i="2" s="1"/>
  <c r="D3" i="2"/>
  <c r="C3" i="2"/>
  <c r="C14" i="2" s="1"/>
  <c r="B5" i="2"/>
  <c r="B4" i="2"/>
  <c r="B15" i="2" s="1"/>
  <c r="B3" i="2"/>
  <c r="C7" i="6" l="1"/>
  <c r="D20" i="3"/>
  <c r="C19" i="3"/>
  <c r="N3" i="4"/>
  <c r="F17" i="4"/>
  <c r="J17" i="4"/>
  <c r="N4" i="4"/>
  <c r="N5" i="4"/>
  <c r="D17" i="4"/>
  <c r="H17" i="4"/>
  <c r="L17" i="4"/>
  <c r="G17" i="4"/>
  <c r="N15" i="4"/>
  <c r="I17" i="4"/>
  <c r="C17" i="4"/>
  <c r="K17" i="4"/>
  <c r="E17" i="4"/>
  <c r="M17" i="4"/>
  <c r="M8" i="6" s="1"/>
  <c r="B16" i="4"/>
  <c r="N16" i="4" s="1"/>
  <c r="B14" i="4"/>
  <c r="C36" i="2"/>
  <c r="F36" i="2" s="1"/>
  <c r="N3" i="2"/>
  <c r="C17" i="2"/>
  <c r="K17" i="3"/>
  <c r="F17" i="3"/>
  <c r="J17" i="3"/>
  <c r="M17" i="3"/>
  <c r="G17" i="3"/>
  <c r="I17" i="3"/>
  <c r="E17" i="2"/>
  <c r="I15" i="2"/>
  <c r="M15" i="2"/>
  <c r="M17" i="2" s="1"/>
  <c r="B41" i="2" s="1"/>
  <c r="D17" i="3"/>
  <c r="B14" i="2"/>
  <c r="F14" i="2"/>
  <c r="J14" i="2"/>
  <c r="B16" i="2"/>
  <c r="F16" i="2"/>
  <c r="J16" i="2"/>
  <c r="N3" i="3"/>
  <c r="N4" i="3"/>
  <c r="N5" i="3"/>
  <c r="E17" i="3"/>
  <c r="N16" i="3"/>
  <c r="H17" i="3"/>
  <c r="L17" i="3"/>
  <c r="G15" i="2"/>
  <c r="G17" i="2" s="1"/>
  <c r="K15" i="2"/>
  <c r="K17" i="2" s="1"/>
  <c r="D14" i="2"/>
  <c r="D17" i="2" s="1"/>
  <c r="H14" i="2"/>
  <c r="H17" i="2" s="1"/>
  <c r="L14" i="2"/>
  <c r="L17" i="2" s="1"/>
  <c r="N5" i="2"/>
  <c r="N4" i="2"/>
  <c r="E32" i="1"/>
  <c r="D32" i="1"/>
  <c r="C32" i="1"/>
  <c r="E31" i="1"/>
  <c r="D31" i="1"/>
  <c r="D30" i="1"/>
  <c r="C31" i="1"/>
  <c r="C30" i="1"/>
  <c r="C29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24" i="1"/>
  <c r="C24" i="1"/>
  <c r="B23" i="1"/>
  <c r="D24" i="1"/>
  <c r="C23" i="1"/>
  <c r="B22" i="1"/>
  <c r="N22" i="1" s="1"/>
  <c r="N21" i="1"/>
  <c r="M24" i="1"/>
  <c r="L24" i="1"/>
  <c r="K24" i="1"/>
  <c r="J24" i="1"/>
  <c r="I24" i="1"/>
  <c r="H24" i="1"/>
  <c r="G24" i="1"/>
  <c r="F24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C21" i="1"/>
  <c r="E24" i="1"/>
  <c r="D23" i="1"/>
  <c r="C22" i="1"/>
  <c r="B21" i="1"/>
  <c r="L5" i="6" l="1"/>
  <c r="B40" i="2"/>
  <c r="C40" i="2" s="1"/>
  <c r="C41" i="2"/>
  <c r="D41" i="2"/>
  <c r="M25" i="2"/>
  <c r="K5" i="6"/>
  <c r="M19" i="2"/>
  <c r="M6" i="6" s="1"/>
  <c r="M5" i="6"/>
  <c r="G7" i="6"/>
  <c r="G19" i="3"/>
  <c r="H20" i="3"/>
  <c r="K7" i="6"/>
  <c r="K19" i="3"/>
  <c r="K21" i="3" s="1"/>
  <c r="K9" i="5" s="1"/>
  <c r="L20" i="3"/>
  <c r="L20" i="4"/>
  <c r="K8" i="6"/>
  <c r="H20" i="4"/>
  <c r="G8" i="6"/>
  <c r="G20" i="2"/>
  <c r="G5" i="6"/>
  <c r="E7" i="6"/>
  <c r="F20" i="3"/>
  <c r="E19" i="3"/>
  <c r="E21" i="3" s="1"/>
  <c r="E9" i="5" s="1"/>
  <c r="M7" i="6"/>
  <c r="M19" i="3"/>
  <c r="M21" i="3" s="1"/>
  <c r="M9" i="5" s="1"/>
  <c r="E25" i="2"/>
  <c r="C5" i="6"/>
  <c r="C9" i="6" s="1"/>
  <c r="C11" i="6" s="1"/>
  <c r="D20" i="4"/>
  <c r="C8" i="6"/>
  <c r="M20" i="4"/>
  <c r="L8" i="6"/>
  <c r="H5" i="6"/>
  <c r="H19" i="2"/>
  <c r="L7" i="6"/>
  <c r="L19" i="3"/>
  <c r="L21" i="3" s="1"/>
  <c r="L9" i="5" s="1"/>
  <c r="M20" i="3"/>
  <c r="E5" i="6"/>
  <c r="E19" i="2"/>
  <c r="J7" i="6"/>
  <c r="K20" i="3"/>
  <c r="J19" i="3"/>
  <c r="J20" i="4"/>
  <c r="I8" i="6"/>
  <c r="I20" i="4"/>
  <c r="H8" i="6"/>
  <c r="K20" i="4"/>
  <c r="J8" i="6"/>
  <c r="F25" i="2"/>
  <c r="D5" i="6"/>
  <c r="H7" i="6"/>
  <c r="H19" i="3"/>
  <c r="I20" i="3"/>
  <c r="D7" i="6"/>
  <c r="D19" i="3"/>
  <c r="D21" i="3" s="1"/>
  <c r="D9" i="5" s="1"/>
  <c r="E20" i="3"/>
  <c r="I7" i="6"/>
  <c r="I19" i="3"/>
  <c r="J20" i="3"/>
  <c r="F7" i="6"/>
  <c r="F19" i="3"/>
  <c r="F21" i="3" s="1"/>
  <c r="F9" i="5" s="1"/>
  <c r="G20" i="3"/>
  <c r="F20" i="4"/>
  <c r="E8" i="6"/>
  <c r="E20" i="4"/>
  <c r="D8" i="6"/>
  <c r="G20" i="4"/>
  <c r="F8" i="6"/>
  <c r="N14" i="4"/>
  <c r="N17" i="4" s="1"/>
  <c r="B17" i="4"/>
  <c r="I25" i="2"/>
  <c r="J25" i="2"/>
  <c r="G25" i="2"/>
  <c r="N16" i="2"/>
  <c r="F17" i="2"/>
  <c r="N15" i="2"/>
  <c r="J17" i="2"/>
  <c r="I17" i="2"/>
  <c r="B17" i="2"/>
  <c r="I24" i="2"/>
  <c r="H24" i="2"/>
  <c r="E24" i="2"/>
  <c r="F24" i="2"/>
  <c r="D24" i="2"/>
  <c r="L24" i="2"/>
  <c r="M24" i="2"/>
  <c r="N15" i="3"/>
  <c r="B17" i="3"/>
  <c r="N14" i="3"/>
  <c r="N14" i="2"/>
  <c r="N24" i="1"/>
  <c r="N23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N16" i="1" s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B16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B10" i="1"/>
  <c r="B9" i="1"/>
  <c r="B8" i="1"/>
  <c r="N5" i="1"/>
  <c r="N4" i="1"/>
  <c r="N3" i="1"/>
  <c r="F43" i="2" l="1"/>
  <c r="E30" i="2"/>
  <c r="E8" i="5" s="1"/>
  <c r="D25" i="2"/>
  <c r="B5" i="6"/>
  <c r="F19" i="2"/>
  <c r="F5" i="6"/>
  <c r="J21" i="3"/>
  <c r="J9" i="5" s="1"/>
  <c r="H6" i="6"/>
  <c r="H9" i="6" s="1"/>
  <c r="H11" i="6" s="1"/>
  <c r="J27" i="2"/>
  <c r="I26" i="2"/>
  <c r="M30" i="2"/>
  <c r="M8" i="5" s="1"/>
  <c r="M19" i="5" s="1"/>
  <c r="K25" i="2"/>
  <c r="I5" i="6"/>
  <c r="I9" i="6" s="1"/>
  <c r="I11" i="6" s="1"/>
  <c r="C20" i="4"/>
  <c r="B8" i="6"/>
  <c r="N8" i="6" s="1"/>
  <c r="H21" i="3"/>
  <c r="H9" i="5" s="1"/>
  <c r="M9" i="6"/>
  <c r="M11" i="6" s="1"/>
  <c r="L25" i="2"/>
  <c r="L30" i="2" s="1"/>
  <c r="L8" i="5" s="1"/>
  <c r="L19" i="5" s="1"/>
  <c r="J5" i="6"/>
  <c r="J9" i="6" s="1"/>
  <c r="J11" i="6" s="1"/>
  <c r="G6" i="6"/>
  <c r="G9" i="6" s="1"/>
  <c r="G11" i="6" s="1"/>
  <c r="H28" i="2"/>
  <c r="N28" i="2" s="1"/>
  <c r="I29" i="2"/>
  <c r="N29" i="2" s="1"/>
  <c r="B7" i="6"/>
  <c r="N7" i="6" s="1"/>
  <c r="B19" i="3"/>
  <c r="C20" i="3"/>
  <c r="D30" i="2"/>
  <c r="D8" i="5" s="1"/>
  <c r="D19" i="5" s="1"/>
  <c r="I21" i="3"/>
  <c r="I9" i="5" s="1"/>
  <c r="D9" i="6"/>
  <c r="D11" i="6" s="1"/>
  <c r="D23" i="6" s="1"/>
  <c r="E6" i="6"/>
  <c r="F26" i="2"/>
  <c r="F30" i="2" s="1"/>
  <c r="G27" i="2"/>
  <c r="L9" i="6"/>
  <c r="L11" i="6" s="1"/>
  <c r="G21" i="3"/>
  <c r="G9" i="5" s="1"/>
  <c r="K9" i="6"/>
  <c r="K11" i="6" s="1"/>
  <c r="N20" i="4"/>
  <c r="N20" i="2"/>
  <c r="H25" i="2"/>
  <c r="G24" i="2"/>
  <c r="N17" i="2"/>
  <c r="J24" i="2"/>
  <c r="C24" i="2"/>
  <c r="C30" i="2" s="1"/>
  <c r="C8" i="5" s="1"/>
  <c r="K24" i="2"/>
  <c r="K30" i="2" s="1"/>
  <c r="K8" i="5" s="1"/>
  <c r="K19" i="5" s="1"/>
  <c r="N17" i="3"/>
  <c r="N15" i="1"/>
  <c r="N14" i="1"/>
  <c r="N25" i="2" l="1"/>
  <c r="N19" i="3"/>
  <c r="B21" i="3"/>
  <c r="B9" i="5" s="1"/>
  <c r="I30" i="2"/>
  <c r="I8" i="5" s="1"/>
  <c r="G26" i="2"/>
  <c r="G30" i="2" s="1"/>
  <c r="F6" i="6"/>
  <c r="F9" i="6" s="1"/>
  <c r="F11" i="6" s="1"/>
  <c r="H27" i="2"/>
  <c r="H30" i="2" s="1"/>
  <c r="H8" i="5" s="1"/>
  <c r="N6" i="6"/>
  <c r="E9" i="6"/>
  <c r="E11" i="6" s="1"/>
  <c r="N5" i="6"/>
  <c r="B9" i="6"/>
  <c r="B11" i="6" s="1"/>
  <c r="J30" i="2"/>
  <c r="J8" i="5" s="1"/>
  <c r="J19" i="5" s="1"/>
  <c r="N20" i="3"/>
  <c r="C21" i="3"/>
  <c r="C9" i="5" s="1"/>
  <c r="C19" i="5" s="1"/>
  <c r="N19" i="2"/>
  <c r="F8" i="5"/>
  <c r="N24" i="2"/>
  <c r="N26" i="2" l="1"/>
  <c r="N9" i="6"/>
  <c r="N11" i="6" s="1"/>
  <c r="N9" i="5"/>
  <c r="B19" i="5"/>
  <c r="B21" i="5" s="1"/>
  <c r="B23" i="5" s="1"/>
  <c r="N21" i="3"/>
  <c r="G8" i="5"/>
  <c r="N8" i="5" s="1"/>
  <c r="N27" i="2"/>
  <c r="N30" i="2" s="1"/>
  <c r="C22" i="5" l="1"/>
  <c r="C4" i="5"/>
  <c r="B20" i="6" l="1"/>
  <c r="B21" i="6" s="1"/>
  <c r="B23" i="6" s="1"/>
  <c r="C5" i="5"/>
  <c r="C21" i="5" s="1"/>
  <c r="C23" i="5" s="1"/>
  <c r="D22" i="5" l="1"/>
  <c r="D4" i="5"/>
  <c r="C20" i="6" l="1"/>
  <c r="C21" i="6" s="1"/>
  <c r="C23" i="6" s="1"/>
  <c r="D5" i="5"/>
  <c r="D21" i="5" s="1"/>
  <c r="D23" i="5" s="1"/>
  <c r="E22" i="5" l="1"/>
  <c r="E18" i="5"/>
  <c r="E19" i="5" l="1"/>
  <c r="E21" i="5" s="1"/>
  <c r="E23" i="5" s="1"/>
  <c r="E19" i="6"/>
  <c r="E21" i="6" s="1"/>
  <c r="E23" i="6" s="1"/>
  <c r="F22" i="5" l="1"/>
  <c r="F18" i="5"/>
  <c r="F19" i="5" l="1"/>
  <c r="F21" i="5" s="1"/>
  <c r="F23" i="5" s="1"/>
  <c r="F19" i="6"/>
  <c r="F21" i="6" s="1"/>
  <c r="F23" i="6" s="1"/>
  <c r="G18" i="5" l="1"/>
  <c r="G22" i="5"/>
  <c r="G19" i="5" l="1"/>
  <c r="G21" i="5" s="1"/>
  <c r="G23" i="5" s="1"/>
  <c r="G19" i="6"/>
  <c r="G21" i="6" s="1"/>
  <c r="G23" i="6" s="1"/>
  <c r="H18" i="5" l="1"/>
  <c r="H22" i="5"/>
  <c r="H19" i="6" l="1"/>
  <c r="H21" i="6" s="1"/>
  <c r="H23" i="6" s="1"/>
  <c r="H19" i="5"/>
  <c r="H21" i="5" s="1"/>
  <c r="H23" i="5" s="1"/>
  <c r="I22" i="5" l="1"/>
  <c r="I18" i="5"/>
  <c r="I19" i="6" l="1"/>
  <c r="I19" i="5"/>
  <c r="I21" i="5" s="1"/>
  <c r="I23" i="5" s="1"/>
  <c r="N18" i="5"/>
  <c r="N19" i="5" s="1"/>
  <c r="N19" i="6" l="1"/>
  <c r="J22" i="5"/>
  <c r="J4" i="5"/>
  <c r="J5" i="5" l="1"/>
  <c r="J21" i="5" s="1"/>
  <c r="J23" i="5" s="1"/>
  <c r="I20" i="6"/>
  <c r="I21" i="6" s="1"/>
  <c r="I23" i="6" s="1"/>
  <c r="K22" i="5" l="1"/>
  <c r="K4" i="5"/>
  <c r="K5" i="5" l="1"/>
  <c r="K21" i="5" s="1"/>
  <c r="K23" i="5" s="1"/>
  <c r="J20" i="6"/>
  <c r="J21" i="6" s="1"/>
  <c r="J23" i="6" s="1"/>
  <c r="L22" i="5" l="1"/>
  <c r="L4" i="5"/>
  <c r="L5" i="5" l="1"/>
  <c r="L21" i="5" s="1"/>
  <c r="L23" i="5" s="1"/>
  <c r="K20" i="6"/>
  <c r="K21" i="6" l="1"/>
  <c r="M22" i="5"/>
  <c r="M4" i="5"/>
  <c r="L20" i="6" l="1"/>
  <c r="M5" i="5"/>
  <c r="M21" i="5" s="1"/>
  <c r="M23" i="5" s="1"/>
  <c r="N4" i="5"/>
  <c r="K23" i="6"/>
  <c r="M21" i="6" l="1"/>
  <c r="M23" i="6" s="1"/>
  <c r="N5" i="5"/>
  <c r="N21" i="5" s="1"/>
  <c r="N23" i="5" s="1"/>
  <c r="C16" i="7" s="1"/>
  <c r="C17" i="7" s="1"/>
  <c r="C18" i="7" s="1"/>
  <c r="L21" i="6"/>
  <c r="N20" i="6" l="1"/>
  <c r="L23" i="6"/>
  <c r="N21" i="6"/>
  <c r="N23" i="6" s="1"/>
</calcChain>
</file>

<file path=xl/sharedStrings.xml><?xml version="1.0" encoding="utf-8"?>
<sst xmlns="http://schemas.openxmlformats.org/spreadsheetml/2006/main" count="542" uniqueCount="124">
  <si>
    <t xml:space="preserve">Shirts </t>
  </si>
  <si>
    <t xml:space="preserve">Dresses </t>
  </si>
  <si>
    <t>Skirts</t>
  </si>
  <si>
    <t xml:space="preserve">January </t>
  </si>
  <si>
    <t>February</t>
  </si>
  <si>
    <t>March</t>
  </si>
  <si>
    <t xml:space="preserve">April </t>
  </si>
  <si>
    <t xml:space="preserve">May 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</si>
  <si>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</si>
  <si>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</si>
  <si>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</si>
  <si>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</si>
  <si>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</si>
  <si>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</si>
  <si>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</si>
  <si>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</si>
  <si>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Number</t>
  </si>
  <si>
    <t xml:space="preserve"> </t>
  </si>
  <si>
    <t>Selling prices</t>
  </si>
  <si>
    <t>Sales budget £s</t>
  </si>
  <si>
    <t>£</t>
  </si>
  <si>
    <t>Cash on delivery 10%</t>
  </si>
  <si>
    <t>One month after delivery 25%</t>
  </si>
  <si>
    <t>Two months after delivery 50%</t>
  </si>
  <si>
    <t>Three months after delivery 15%</t>
  </si>
  <si>
    <t xml:space="preserve">Totals </t>
  </si>
  <si>
    <t>Direct materials costs</t>
  </si>
  <si>
    <t>Direct labour costs</t>
  </si>
  <si>
    <t>Direct materials budget £s</t>
  </si>
  <si>
    <t>Direct labour budget £s</t>
  </si>
  <si>
    <t>Sales cash flows £</t>
  </si>
  <si>
    <t>Direct materials cash flows £</t>
  </si>
  <si>
    <t>2.5% discount &gt; £20,000</t>
  </si>
  <si>
    <t>3.5% discount &gt; £25,000</t>
  </si>
  <si>
    <t>60% one month after use in prod'n</t>
  </si>
  <si>
    <t xml:space="preserve">Less 2.5% discount: 60% </t>
  </si>
  <si>
    <t>Less 2.5% discount 40%</t>
  </si>
  <si>
    <t xml:space="preserve">Less 3.5% discount: 60% </t>
  </si>
  <si>
    <t>Less 3.5% discount 40%</t>
  </si>
  <si>
    <t>November 40%</t>
  </si>
  <si>
    <t>December 60%/40%</t>
  </si>
  <si>
    <t>Cash paid in month</t>
  </si>
  <si>
    <t>Cash paid + one month</t>
  </si>
  <si>
    <t>Direct labour cash flows</t>
  </si>
  <si>
    <t>Salaries budget</t>
  </si>
  <si>
    <t>Salaries cash paid in month</t>
  </si>
  <si>
    <t>Salaries cash paid + 1 month</t>
  </si>
  <si>
    <t>Variable overhead costs</t>
  </si>
  <si>
    <t>Variable overhead budget £s</t>
  </si>
  <si>
    <t>Variable overhead cash flows</t>
  </si>
  <si>
    <t>Cash inflows</t>
  </si>
  <si>
    <t xml:space="preserve">From sales </t>
  </si>
  <si>
    <t>Cash outflows</t>
  </si>
  <si>
    <t>Payments for raw materials</t>
  </si>
  <si>
    <t xml:space="preserve">Payments for direct labour </t>
  </si>
  <si>
    <t>Payments for variable overhead</t>
  </si>
  <si>
    <t>Payments for salaries</t>
  </si>
  <si>
    <t>New plant and equipment</t>
  </si>
  <si>
    <t>Rent</t>
  </si>
  <si>
    <t>Business rates</t>
  </si>
  <si>
    <t>Insurance</t>
  </si>
  <si>
    <t>Dividend</t>
  </si>
  <si>
    <t>Corporation tax</t>
  </si>
  <si>
    <t>Total cash inflows</t>
  </si>
  <si>
    <t>Total cash outflows</t>
  </si>
  <si>
    <t>Cash inflows - Cash outflows</t>
  </si>
  <si>
    <t>Balance at start of month</t>
  </si>
  <si>
    <t xml:space="preserve">Balance at end of month </t>
  </si>
  <si>
    <t>Bank interest receivable</t>
  </si>
  <si>
    <t>Bank interest payable</t>
  </si>
  <si>
    <t>Sales</t>
  </si>
  <si>
    <t>Direct materials</t>
  </si>
  <si>
    <t>Direct labour</t>
  </si>
  <si>
    <t>Variable overhead</t>
  </si>
  <si>
    <t>Cost of sales</t>
  </si>
  <si>
    <t>Contribution/Gross profit</t>
  </si>
  <si>
    <t>Expenses</t>
  </si>
  <si>
    <t>Administration salaries</t>
  </si>
  <si>
    <t>Depreciation</t>
  </si>
  <si>
    <t>Discounts received</t>
  </si>
  <si>
    <t>Total expenses</t>
  </si>
  <si>
    <t>40% two months after use in prod'n</t>
  </si>
  <si>
    <t>Totals</t>
  </si>
  <si>
    <t>Non-current assets</t>
  </si>
  <si>
    <t xml:space="preserve">Additions at cost </t>
  </si>
  <si>
    <t xml:space="preserve">Depreciation charged in the year </t>
  </si>
  <si>
    <t>Current assets</t>
  </si>
  <si>
    <t>Bank interest receivable: end of December balance £19,114 x 0.005</t>
  </si>
  <si>
    <t>Total assets: non-current assets + total current assets</t>
  </si>
  <si>
    <t>Current liabilities</t>
  </si>
  <si>
    <t>Trade receivables from sales budget</t>
  </si>
  <si>
    <t>December discounts</t>
  </si>
  <si>
    <t>Trade payables (materials) from direct materials budget</t>
  </si>
  <si>
    <t>Trade payables (variable overhead) from variable overhead budget</t>
  </si>
  <si>
    <t>Tax and national insurance (direct labour) from direct labour and salaries</t>
  </si>
  <si>
    <t>Tax and national insurance (admin and supervisory) from direct labour and salaries</t>
  </si>
  <si>
    <t xml:space="preserve">Year end liability </t>
  </si>
  <si>
    <t xml:space="preserve">Total liabilities </t>
  </si>
  <si>
    <t xml:space="preserve">Net assets: total assets - total liabilities </t>
  </si>
  <si>
    <t xml:space="preserve">Equity </t>
  </si>
  <si>
    <t>Net profit for the year from the income statement</t>
  </si>
  <si>
    <t xml:space="preserve">Total equity </t>
  </si>
  <si>
    <t>Share capital</t>
  </si>
  <si>
    <r>
      <t>Net profit/</t>
    </r>
    <r>
      <rPr>
        <sz val="11"/>
        <color rgb="FFFF0000"/>
        <rFont val="Arial"/>
        <family val="2"/>
      </rPr>
      <t>loss</t>
    </r>
    <r>
      <rPr>
        <sz val="11"/>
        <color theme="1"/>
        <rFont val="Arial"/>
        <family val="2"/>
      </rPr>
      <t xml:space="preserve"> per month</t>
    </r>
  </si>
  <si>
    <t>Sales 2020 Year End Receivable</t>
  </si>
  <si>
    <t>Trade receivables at 31 December 2020</t>
  </si>
  <si>
    <t>Sales 2019: Year End Receivable</t>
  </si>
  <si>
    <t>Trade receivables at 31 December 2019</t>
  </si>
  <si>
    <t>Direct Materials 2020: Year End Payable</t>
  </si>
  <si>
    <t>Trade payables at 31 December 2020</t>
  </si>
  <si>
    <t>Direct Materials 2019: Year End Payable</t>
  </si>
  <si>
    <t>Trade payables at 31 December 2019</t>
  </si>
  <si>
    <t>Plant, equipment and fittings cost at 1 January 2020</t>
  </si>
  <si>
    <t>Plant, equipment and fittings cost at 31 December 2020</t>
  </si>
  <si>
    <t>Plant, equipment and fittings accumulated depreciation at I January 2020</t>
  </si>
  <si>
    <t>Plant, equipment and fittings accumulated depreciation at 31 December 2020</t>
  </si>
  <si>
    <t>Plant, equipment and fittings net book value at 31 December 2020</t>
  </si>
  <si>
    <t>Retained earnings at 1 January 2020</t>
  </si>
  <si>
    <t>Budgeted Statement of Financial Position at 31 December 2020</t>
  </si>
  <si>
    <t>Insurance prepayment January to April 2021: £6,000 x 4 months ÷ 12 months</t>
  </si>
  <si>
    <t>Rent prepayment January 2021: £9,000 ÷ 3 months</t>
  </si>
  <si>
    <t>Rates prepayment January to March 2021: £7,500 x 3 months ÷ 6 months</t>
  </si>
  <si>
    <t>Balance at bank at 31 December 2020 from cash budget</t>
  </si>
  <si>
    <t xml:space="preserve">Sales budget: Product 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</si>
</sst>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164" fontId="3" fillId="0" borderId="0" xfId="1" applyNumberFormat="1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2" fontId="0" fillId="0" borderId="0" xfId="0" applyNumberFormat="1" applyFont="1"/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1" xfId="0" applyNumberFormat="1" applyFont="1" applyBorder="1"/>
    <xf numFmtId="3" fontId="0" fillId="0" borderId="0" xfId="0" applyNumberFormat="1" applyFont="1"/>
    <xf numFmtId="165" fontId="3" fillId="0" borderId="0" xfId="1" applyNumberFormat="1" applyFont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/>
    <xf numFmtId="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vertical="center"/>
    </xf>
    <xf numFmtId="164" fontId="6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riableOverheadBudg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les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Budget"/>
      <sheetName val="Sheet2"/>
      <sheetName val="Sheet3"/>
      <sheetName val="Variable Overhead Budget"/>
      <sheetName val="Cash Flow Forecast"/>
    </sheetNames>
    <sheetDataSet>
      <sheetData sheetId="0"/>
      <sheetData sheetId="1"/>
      <sheetData sheetId="2"/>
      <sheetData sheetId="3">
        <row r="17">
          <cell r="A17" t="str">
            <v>Total</v>
          </cell>
        </row>
        <row r="20">
          <cell r="B20">
            <v>7200</v>
          </cell>
          <cell r="C20">
            <v>4200</v>
          </cell>
          <cell r="D20">
            <v>4900</v>
          </cell>
          <cell r="E20">
            <v>5300</v>
          </cell>
          <cell r="F20">
            <v>7175</v>
          </cell>
          <cell r="G20">
            <v>7750</v>
          </cell>
          <cell r="H20">
            <v>9600</v>
          </cell>
          <cell r="I20">
            <v>7925</v>
          </cell>
          <cell r="J20">
            <v>5400</v>
          </cell>
          <cell r="K20">
            <v>5600</v>
          </cell>
          <cell r="L20">
            <v>4350</v>
          </cell>
          <cell r="M20">
            <v>5925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Budget"/>
      <sheetName val="Sheet2"/>
      <sheetName val="Sheet3"/>
      <sheetName val="Variable Overhead Budget"/>
      <sheetName val="Cash Flow Forecast"/>
    </sheetNames>
    <sheetDataSet>
      <sheetData sheetId="0">
        <row r="17">
          <cell r="B17">
            <v>46900</v>
          </cell>
          <cell r="C17">
            <v>54600</v>
          </cell>
          <cell r="D17">
            <v>57750</v>
          </cell>
          <cell r="E17">
            <v>74550</v>
          </cell>
          <cell r="F17">
            <v>79100</v>
          </cell>
          <cell r="G17">
            <v>93800</v>
          </cell>
          <cell r="H17">
            <v>77350</v>
          </cell>
          <cell r="I17">
            <v>53900</v>
          </cell>
          <cell r="J17">
            <v>60550</v>
          </cell>
          <cell r="K17">
            <v>47950</v>
          </cell>
          <cell r="L17">
            <v>64400</v>
          </cell>
          <cell r="M17">
            <v>81550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3" sqref="A3"/>
    </sheetView>
  </sheetViews>
  <sheetFormatPr defaultRowHeight="15" x14ac:dyDescent="0.25"/>
  <cols>
    <col min="1" max="1" width="33.7109375" customWidth="1"/>
    <col min="2" max="14" width="10.7109375" customWidth="1"/>
  </cols>
  <sheetData>
    <row r="1" spans="1:14" ht="20.100000000000001" customHeight="1" x14ac:dyDescent="0.25">
      <c r="A1" s="7" t="s">
        <v>123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</row>
    <row r="2" spans="1:14" ht="20.100000000000001" customHeight="1" x14ac:dyDescent="0.25">
      <c r="A2" s="7"/>
      <c r="B2" s="9" t="s">
        <v>16</v>
      </c>
      <c r="C2" s="9" t="s">
        <v>16</v>
      </c>
      <c r="D2" s="9" t="s">
        <v>16</v>
      </c>
      <c r="E2" s="9" t="s">
        <v>16</v>
      </c>
      <c r="F2" s="9" t="s">
        <v>16</v>
      </c>
      <c r="G2" s="9" t="s">
        <v>16</v>
      </c>
      <c r="H2" s="9" t="s">
        <v>16</v>
      </c>
      <c r="I2" s="9" t="s">
        <v>16</v>
      </c>
      <c r="J2" s="9" t="s">
        <v>16</v>
      </c>
      <c r="K2" s="9" t="s">
        <v>16</v>
      </c>
      <c r="L2" s="9" t="s">
        <v>16</v>
      </c>
      <c r="M2" s="9" t="s">
        <v>16</v>
      </c>
      <c r="N2" s="9" t="s">
        <v>16</v>
      </c>
    </row>
    <row r="3" spans="1:14" ht="20.100000000000001" customHeight="1" x14ac:dyDescent="0.25">
      <c r="A3" s="7" t="s">
        <v>0</v>
      </c>
      <c r="B3" s="28">
        <v>500</v>
      </c>
      <c r="C3" s="28">
        <v>600</v>
      </c>
      <c r="D3" s="28">
        <v>750</v>
      </c>
      <c r="E3" s="28">
        <v>900</v>
      </c>
      <c r="F3" s="28">
        <v>1000</v>
      </c>
      <c r="G3" s="28">
        <v>1000</v>
      </c>
      <c r="H3" s="28">
        <v>800</v>
      </c>
      <c r="I3" s="28">
        <v>700</v>
      </c>
      <c r="J3" s="28">
        <v>950</v>
      </c>
      <c r="K3" s="28">
        <v>650</v>
      </c>
      <c r="L3" s="28">
        <v>850</v>
      </c>
      <c r="M3" s="42">
        <v>1100</v>
      </c>
      <c r="N3" s="29">
        <f>SUM(B3:M3)</f>
        <v>9800</v>
      </c>
    </row>
    <row r="4" spans="1:14" ht="20.100000000000001" customHeight="1" x14ac:dyDescent="0.25">
      <c r="A4" s="7" t="s">
        <v>1</v>
      </c>
      <c r="B4" s="28">
        <v>300</v>
      </c>
      <c r="C4" s="28">
        <v>350</v>
      </c>
      <c r="D4" s="28">
        <v>400</v>
      </c>
      <c r="E4" s="28">
        <v>700</v>
      </c>
      <c r="F4" s="28">
        <v>800</v>
      </c>
      <c r="G4" s="28">
        <v>1200</v>
      </c>
      <c r="H4" s="28">
        <v>1000</v>
      </c>
      <c r="I4" s="28">
        <v>600</v>
      </c>
      <c r="J4" s="28">
        <v>400</v>
      </c>
      <c r="K4" s="28">
        <v>300</v>
      </c>
      <c r="L4" s="28">
        <v>450</v>
      </c>
      <c r="M4" s="42">
        <v>600</v>
      </c>
      <c r="N4" s="29">
        <f t="shared" ref="N4:N5" si="0">SUM(B4:M4)</f>
        <v>7100</v>
      </c>
    </row>
    <row r="5" spans="1:14" ht="20.100000000000001" customHeight="1" x14ac:dyDescent="0.25">
      <c r="A5" s="7" t="s">
        <v>2</v>
      </c>
      <c r="B5" s="29">
        <v>800</v>
      </c>
      <c r="C5" s="29">
        <v>900</v>
      </c>
      <c r="D5" s="29">
        <v>700</v>
      </c>
      <c r="E5" s="29">
        <v>650</v>
      </c>
      <c r="F5" s="29">
        <v>500</v>
      </c>
      <c r="G5" s="29">
        <v>400</v>
      </c>
      <c r="H5" s="29">
        <v>350</v>
      </c>
      <c r="I5" s="29">
        <v>200</v>
      </c>
      <c r="J5" s="29">
        <v>500</v>
      </c>
      <c r="K5" s="29">
        <v>600</v>
      </c>
      <c r="L5" s="29">
        <v>750</v>
      </c>
      <c r="M5" s="29">
        <v>850</v>
      </c>
      <c r="N5" s="29">
        <f t="shared" si="0"/>
        <v>7200</v>
      </c>
    </row>
    <row r="6" spans="1:14" ht="20.100000000000001" customHeight="1" x14ac:dyDescent="0.25">
      <c r="A6" s="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0.100000000000001" customHeight="1" x14ac:dyDescent="0.25">
      <c r="A7" s="7" t="s">
        <v>18</v>
      </c>
      <c r="B7" s="7"/>
      <c r="C7" s="7"/>
      <c r="D7" s="7"/>
      <c r="E7" s="7"/>
      <c r="F7" s="7"/>
      <c r="G7" s="43" t="s">
        <v>17</v>
      </c>
      <c r="H7" s="7"/>
      <c r="I7" s="7"/>
      <c r="J7" s="7"/>
      <c r="K7" s="7"/>
      <c r="L7" s="7"/>
      <c r="M7" s="7"/>
      <c r="N7" s="7"/>
    </row>
    <row r="8" spans="1:14" ht="20.100000000000001" customHeight="1" x14ac:dyDescent="0.25">
      <c r="A8" s="7" t="s">
        <v>0</v>
      </c>
      <c r="B8" s="27">
        <f>25*1.4</f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0.100000000000001" customHeight="1" x14ac:dyDescent="0.25">
      <c r="A9" s="7" t="s">
        <v>1</v>
      </c>
      <c r="B9" s="27">
        <f>30*1.4</f>
        <v>42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0.100000000000001" customHeight="1" x14ac:dyDescent="0.25">
      <c r="A10" s="7" t="s">
        <v>2</v>
      </c>
      <c r="B10" s="27">
        <f>15*1.4</f>
        <v>21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0.100000000000001" customHeight="1" x14ac:dyDescent="0.25">
      <c r="A12" s="7" t="s">
        <v>19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</row>
    <row r="13" spans="1:14" ht="20.100000000000001" customHeight="1" x14ac:dyDescent="0.25">
      <c r="A13" s="7"/>
      <c r="B13" s="9" t="s">
        <v>20</v>
      </c>
      <c r="C13" s="9" t="s">
        <v>20</v>
      </c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9" t="s">
        <v>20</v>
      </c>
      <c r="K13" s="9" t="s">
        <v>20</v>
      </c>
      <c r="L13" s="9" t="s">
        <v>20</v>
      </c>
      <c r="M13" s="9" t="s">
        <v>20</v>
      </c>
      <c r="N13" s="9" t="s">
        <v>20</v>
      </c>
    </row>
    <row r="14" spans="1:14" ht="20.100000000000001" customHeight="1" x14ac:dyDescent="0.25">
      <c r="A14" s="7" t="s">
        <v>0</v>
      </c>
      <c r="B14" s="28">
        <f>+B3*$B$8</f>
        <v>17500</v>
      </c>
      <c r="C14" s="28">
        <f t="shared" ref="C14:M14" si="1">+C3*$B$8</f>
        <v>21000</v>
      </c>
      <c r="D14" s="28">
        <f t="shared" si="1"/>
        <v>26250</v>
      </c>
      <c r="E14" s="28">
        <f t="shared" si="1"/>
        <v>31500</v>
      </c>
      <c r="F14" s="28">
        <f t="shared" si="1"/>
        <v>35000</v>
      </c>
      <c r="G14" s="28">
        <f t="shared" si="1"/>
        <v>35000</v>
      </c>
      <c r="H14" s="28">
        <f t="shared" si="1"/>
        <v>28000</v>
      </c>
      <c r="I14" s="28">
        <f t="shared" si="1"/>
        <v>24500</v>
      </c>
      <c r="J14" s="28">
        <f t="shared" si="1"/>
        <v>33250</v>
      </c>
      <c r="K14" s="28">
        <f t="shared" si="1"/>
        <v>22750</v>
      </c>
      <c r="L14" s="28">
        <f t="shared" si="1"/>
        <v>29750</v>
      </c>
      <c r="M14" s="28">
        <f t="shared" si="1"/>
        <v>38500</v>
      </c>
      <c r="N14" s="29">
        <f>SUM(B14:M14)</f>
        <v>343000</v>
      </c>
    </row>
    <row r="15" spans="1:14" ht="20.100000000000001" customHeight="1" x14ac:dyDescent="0.25">
      <c r="A15" s="7" t="s">
        <v>1</v>
      </c>
      <c r="B15" s="28">
        <f>+B4*$B$9</f>
        <v>12600</v>
      </c>
      <c r="C15" s="28">
        <f t="shared" ref="C15:M15" si="2">+C4*$B$9</f>
        <v>14700</v>
      </c>
      <c r="D15" s="28">
        <f t="shared" si="2"/>
        <v>16800</v>
      </c>
      <c r="E15" s="28">
        <f t="shared" si="2"/>
        <v>29400</v>
      </c>
      <c r="F15" s="28">
        <f t="shared" si="2"/>
        <v>33600</v>
      </c>
      <c r="G15" s="28">
        <f t="shared" si="2"/>
        <v>50400</v>
      </c>
      <c r="H15" s="28">
        <f t="shared" si="2"/>
        <v>42000</v>
      </c>
      <c r="I15" s="28">
        <f t="shared" si="2"/>
        <v>25200</v>
      </c>
      <c r="J15" s="28">
        <f t="shared" si="2"/>
        <v>16800</v>
      </c>
      <c r="K15" s="28">
        <f t="shared" si="2"/>
        <v>12600</v>
      </c>
      <c r="L15" s="28">
        <f t="shared" si="2"/>
        <v>18900</v>
      </c>
      <c r="M15" s="28">
        <f t="shared" si="2"/>
        <v>25200</v>
      </c>
      <c r="N15" s="29">
        <f t="shared" ref="N15:N16" si="3">SUM(B15:M15)</f>
        <v>298200</v>
      </c>
    </row>
    <row r="16" spans="1:14" ht="20.100000000000001" customHeight="1" x14ac:dyDescent="0.25">
      <c r="A16" s="7" t="s">
        <v>2</v>
      </c>
      <c r="B16" s="28">
        <f>+B5*$B$10</f>
        <v>16800</v>
      </c>
      <c r="C16" s="28">
        <f t="shared" ref="C16:M16" si="4">+C5*$B$10</f>
        <v>18900</v>
      </c>
      <c r="D16" s="28">
        <f t="shared" si="4"/>
        <v>14700</v>
      </c>
      <c r="E16" s="28">
        <f t="shared" si="4"/>
        <v>13650</v>
      </c>
      <c r="F16" s="28">
        <f t="shared" si="4"/>
        <v>10500</v>
      </c>
      <c r="G16" s="28">
        <f t="shared" si="4"/>
        <v>8400</v>
      </c>
      <c r="H16" s="28">
        <f t="shared" si="4"/>
        <v>7350</v>
      </c>
      <c r="I16" s="28">
        <f t="shared" si="4"/>
        <v>4200</v>
      </c>
      <c r="J16" s="28">
        <f t="shared" si="4"/>
        <v>10500</v>
      </c>
      <c r="K16" s="28">
        <f t="shared" si="4"/>
        <v>12600</v>
      </c>
      <c r="L16" s="28">
        <f t="shared" si="4"/>
        <v>15750</v>
      </c>
      <c r="M16" s="28">
        <f t="shared" si="4"/>
        <v>17850</v>
      </c>
      <c r="N16" s="29">
        <f t="shared" si="3"/>
        <v>151200</v>
      </c>
    </row>
    <row r="17" spans="1:14" ht="20.100000000000001" customHeight="1" thickBot="1" x14ac:dyDescent="0.3">
      <c r="A17" s="7" t="s">
        <v>15</v>
      </c>
      <c r="B17" s="25">
        <f>SUM(B14:B16)</f>
        <v>46900</v>
      </c>
      <c r="C17" s="25">
        <f t="shared" ref="C17:N17" si="5">SUM(C14:C16)</f>
        <v>54600</v>
      </c>
      <c r="D17" s="25">
        <f t="shared" si="5"/>
        <v>57750</v>
      </c>
      <c r="E17" s="25">
        <f t="shared" si="5"/>
        <v>74550</v>
      </c>
      <c r="F17" s="25">
        <f t="shared" si="5"/>
        <v>79100</v>
      </c>
      <c r="G17" s="25">
        <f t="shared" si="5"/>
        <v>93800</v>
      </c>
      <c r="H17" s="25">
        <f t="shared" si="5"/>
        <v>77350</v>
      </c>
      <c r="I17" s="25">
        <f t="shared" si="5"/>
        <v>53900</v>
      </c>
      <c r="J17" s="25">
        <f t="shared" si="5"/>
        <v>60550</v>
      </c>
      <c r="K17" s="25">
        <f t="shared" si="5"/>
        <v>47950</v>
      </c>
      <c r="L17" s="25">
        <f t="shared" si="5"/>
        <v>64400</v>
      </c>
      <c r="M17" s="25">
        <f t="shared" si="5"/>
        <v>81550</v>
      </c>
      <c r="N17" s="25">
        <f t="shared" si="5"/>
        <v>792400</v>
      </c>
    </row>
    <row r="18" spans="1:14" ht="20.100000000000001" customHeight="1" thickTop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0.100000000000001" customHeight="1" x14ac:dyDescent="0.25">
      <c r="A19" s="7" t="s">
        <v>30</v>
      </c>
      <c r="B19" s="9" t="s">
        <v>3</v>
      </c>
      <c r="C19" s="9" t="s">
        <v>4</v>
      </c>
      <c r="D19" s="9" t="s">
        <v>5</v>
      </c>
      <c r="E19" s="9" t="s">
        <v>6</v>
      </c>
      <c r="F19" s="9" t="s">
        <v>7</v>
      </c>
      <c r="G19" s="9" t="s">
        <v>8</v>
      </c>
      <c r="H19" s="9" t="s">
        <v>9</v>
      </c>
      <c r="I19" s="9" t="s">
        <v>10</v>
      </c>
      <c r="J19" s="9" t="s">
        <v>11</v>
      </c>
      <c r="K19" s="9" t="s">
        <v>12</v>
      </c>
      <c r="L19" s="9" t="s">
        <v>13</v>
      </c>
      <c r="M19" s="9" t="s">
        <v>14</v>
      </c>
      <c r="N19" s="9" t="s">
        <v>15</v>
      </c>
    </row>
    <row r="20" spans="1:14" ht="20.100000000000001" customHeight="1" x14ac:dyDescent="0.25">
      <c r="A20" s="7"/>
      <c r="B20" s="9" t="s">
        <v>20</v>
      </c>
      <c r="C20" s="9" t="s">
        <v>20</v>
      </c>
      <c r="D20" s="9" t="s">
        <v>20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20</v>
      </c>
    </row>
    <row r="21" spans="1:14" ht="20.100000000000001" customHeight="1" x14ac:dyDescent="0.25">
      <c r="A21" s="7" t="s">
        <v>21</v>
      </c>
      <c r="B21" s="21">
        <f>+B17*0.1</f>
        <v>4690</v>
      </c>
      <c r="C21" s="21">
        <f t="shared" ref="C21:M21" si="6">+C17*0.1</f>
        <v>5460</v>
      </c>
      <c r="D21" s="21">
        <f t="shared" si="6"/>
        <v>5775</v>
      </c>
      <c r="E21" s="21">
        <f t="shared" si="6"/>
        <v>7455</v>
      </c>
      <c r="F21" s="21">
        <f t="shared" si="6"/>
        <v>7910</v>
      </c>
      <c r="G21" s="21">
        <f t="shared" si="6"/>
        <v>9380</v>
      </c>
      <c r="H21" s="21">
        <f t="shared" si="6"/>
        <v>7735</v>
      </c>
      <c r="I21" s="21">
        <f t="shared" si="6"/>
        <v>5390</v>
      </c>
      <c r="J21" s="21">
        <f t="shared" si="6"/>
        <v>6055</v>
      </c>
      <c r="K21" s="21">
        <f t="shared" si="6"/>
        <v>4795</v>
      </c>
      <c r="L21" s="21">
        <f t="shared" si="6"/>
        <v>6440</v>
      </c>
      <c r="M21" s="21">
        <f t="shared" si="6"/>
        <v>8155</v>
      </c>
      <c r="N21" s="29">
        <f t="shared" ref="N21:N24" si="7">SUM(B21:M21)</f>
        <v>79240</v>
      </c>
    </row>
    <row r="22" spans="1:14" ht="20.100000000000001" customHeight="1" x14ac:dyDescent="0.25">
      <c r="A22" s="7" t="s">
        <v>22</v>
      </c>
      <c r="B22" s="21">
        <f>+B31*0.25</f>
        <v>18750</v>
      </c>
      <c r="C22" s="21">
        <f>+B17*0.25</f>
        <v>11725</v>
      </c>
      <c r="D22" s="21">
        <f t="shared" ref="D22:M22" si="8">+C17*0.25</f>
        <v>13650</v>
      </c>
      <c r="E22" s="21">
        <f t="shared" si="8"/>
        <v>14437.5</v>
      </c>
      <c r="F22" s="21">
        <f t="shared" si="8"/>
        <v>18637.5</v>
      </c>
      <c r="G22" s="21">
        <f t="shared" si="8"/>
        <v>19775</v>
      </c>
      <c r="H22" s="21">
        <f t="shared" si="8"/>
        <v>23450</v>
      </c>
      <c r="I22" s="21">
        <f t="shared" si="8"/>
        <v>19337.5</v>
      </c>
      <c r="J22" s="21">
        <f t="shared" si="8"/>
        <v>13475</v>
      </c>
      <c r="K22" s="21">
        <f t="shared" si="8"/>
        <v>15137.5</v>
      </c>
      <c r="L22" s="21">
        <f t="shared" si="8"/>
        <v>11987.5</v>
      </c>
      <c r="M22" s="21">
        <f t="shared" si="8"/>
        <v>16100</v>
      </c>
      <c r="N22" s="29">
        <f t="shared" si="7"/>
        <v>196462.5</v>
      </c>
    </row>
    <row r="23" spans="1:14" ht="20.100000000000001" customHeight="1" x14ac:dyDescent="0.25">
      <c r="A23" s="7" t="s">
        <v>23</v>
      </c>
      <c r="B23" s="21">
        <f>+B30*0.5</f>
        <v>35000</v>
      </c>
      <c r="C23" s="21">
        <f>+B31*0.5</f>
        <v>37500</v>
      </c>
      <c r="D23" s="21">
        <f>+B17*0.5</f>
        <v>23450</v>
      </c>
      <c r="E23" s="21">
        <f t="shared" ref="E23:M23" si="9">+C17*0.5</f>
        <v>27300</v>
      </c>
      <c r="F23" s="21">
        <f t="shared" si="9"/>
        <v>28875</v>
      </c>
      <c r="G23" s="21">
        <f t="shared" si="9"/>
        <v>37275</v>
      </c>
      <c r="H23" s="21">
        <f t="shared" si="9"/>
        <v>39550</v>
      </c>
      <c r="I23" s="21">
        <f t="shared" si="9"/>
        <v>46900</v>
      </c>
      <c r="J23" s="21">
        <f t="shared" si="9"/>
        <v>38675</v>
      </c>
      <c r="K23" s="21">
        <f t="shared" si="9"/>
        <v>26950</v>
      </c>
      <c r="L23" s="21">
        <f t="shared" si="9"/>
        <v>30275</v>
      </c>
      <c r="M23" s="21">
        <f t="shared" si="9"/>
        <v>23975</v>
      </c>
      <c r="N23" s="29">
        <f t="shared" si="7"/>
        <v>395725</v>
      </c>
    </row>
    <row r="24" spans="1:14" ht="20.100000000000001" customHeight="1" x14ac:dyDescent="0.25">
      <c r="A24" s="7" t="s">
        <v>24</v>
      </c>
      <c r="B24" s="21">
        <f>+B29*0.15</f>
        <v>9000</v>
      </c>
      <c r="C24" s="21">
        <f>+B30*0.15</f>
        <v>10500</v>
      </c>
      <c r="D24" s="21">
        <f>+B31*0.15</f>
        <v>11250</v>
      </c>
      <c r="E24" s="21">
        <f>+B17*0.15</f>
        <v>7035</v>
      </c>
      <c r="F24" s="21">
        <f t="shared" ref="F24:M24" si="10">+C17*0.15</f>
        <v>8190</v>
      </c>
      <c r="G24" s="21">
        <f t="shared" si="10"/>
        <v>8662.5</v>
      </c>
      <c r="H24" s="21">
        <f t="shared" si="10"/>
        <v>11182.5</v>
      </c>
      <c r="I24" s="21">
        <f t="shared" si="10"/>
        <v>11865</v>
      </c>
      <c r="J24" s="21">
        <f t="shared" si="10"/>
        <v>14070</v>
      </c>
      <c r="K24" s="21">
        <f t="shared" si="10"/>
        <v>11602.5</v>
      </c>
      <c r="L24" s="21">
        <f t="shared" si="10"/>
        <v>8085</v>
      </c>
      <c r="M24" s="21">
        <f t="shared" si="10"/>
        <v>9082.5</v>
      </c>
      <c r="N24" s="29">
        <f t="shared" si="7"/>
        <v>120525</v>
      </c>
    </row>
    <row r="25" spans="1:14" ht="20.100000000000001" customHeight="1" thickBot="1" x14ac:dyDescent="0.3">
      <c r="A25" s="7" t="s">
        <v>15</v>
      </c>
      <c r="B25" s="22">
        <f>SUM(B21:B24)</f>
        <v>67440</v>
      </c>
      <c r="C25" s="22">
        <f t="shared" ref="C25:N25" si="11">SUM(C21:C24)</f>
        <v>65185</v>
      </c>
      <c r="D25" s="22">
        <f t="shared" si="11"/>
        <v>54125</v>
      </c>
      <c r="E25" s="22">
        <f t="shared" si="11"/>
        <v>56227.5</v>
      </c>
      <c r="F25" s="22">
        <f t="shared" si="11"/>
        <v>63612.5</v>
      </c>
      <c r="G25" s="22">
        <f t="shared" si="11"/>
        <v>75092.5</v>
      </c>
      <c r="H25" s="22">
        <f t="shared" si="11"/>
        <v>81917.5</v>
      </c>
      <c r="I25" s="22">
        <f t="shared" si="11"/>
        <v>83492.5</v>
      </c>
      <c r="J25" s="22">
        <f t="shared" si="11"/>
        <v>72275</v>
      </c>
      <c r="K25" s="22">
        <f t="shared" si="11"/>
        <v>58485</v>
      </c>
      <c r="L25" s="22">
        <f t="shared" si="11"/>
        <v>56787.5</v>
      </c>
      <c r="M25" s="22">
        <f t="shared" si="11"/>
        <v>57312.5</v>
      </c>
      <c r="N25" s="22">
        <f t="shared" si="11"/>
        <v>791952.5</v>
      </c>
    </row>
    <row r="26" spans="1:14" ht="20.100000000000001" customHeight="1" thickTop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20.100000000000001" customHeight="1" x14ac:dyDescent="0.25">
      <c r="A27" s="7" t="s">
        <v>106</v>
      </c>
      <c r="B27" s="9" t="s">
        <v>15</v>
      </c>
      <c r="C27" s="39">
        <v>0.15</v>
      </c>
      <c r="D27" s="39">
        <v>0.5</v>
      </c>
      <c r="E27" s="39">
        <v>0.25</v>
      </c>
      <c r="F27" s="9"/>
      <c r="G27" s="7"/>
      <c r="H27" s="7"/>
      <c r="I27" s="7"/>
      <c r="J27" s="7"/>
      <c r="K27" s="7"/>
      <c r="L27" s="7"/>
      <c r="M27" s="7"/>
      <c r="N27" s="7"/>
    </row>
    <row r="28" spans="1:14" ht="20.100000000000001" customHeight="1" x14ac:dyDescent="0.25">
      <c r="A28" s="7"/>
      <c r="B28" s="9" t="s">
        <v>20</v>
      </c>
      <c r="C28" s="39" t="s">
        <v>20</v>
      </c>
      <c r="D28" s="39" t="s">
        <v>20</v>
      </c>
      <c r="E28" s="39" t="s">
        <v>20</v>
      </c>
      <c r="F28" s="9"/>
      <c r="G28" s="7"/>
      <c r="H28" s="7"/>
      <c r="I28" s="7"/>
      <c r="J28" s="7"/>
      <c r="K28" s="7"/>
      <c r="L28" s="7"/>
      <c r="M28" s="7"/>
      <c r="N28" s="7"/>
    </row>
    <row r="29" spans="1:14" ht="20.100000000000001" customHeight="1" x14ac:dyDescent="0.25">
      <c r="A29" s="41" t="s">
        <v>12</v>
      </c>
      <c r="B29" s="21">
        <v>60000</v>
      </c>
      <c r="C29" s="10">
        <f>+B29*0.15</f>
        <v>9000</v>
      </c>
      <c r="D29" s="10"/>
      <c r="E29" s="10"/>
      <c r="F29" s="10"/>
      <c r="G29" s="7"/>
      <c r="H29" s="7"/>
      <c r="I29" s="7"/>
      <c r="J29" s="7"/>
      <c r="K29" s="7"/>
      <c r="L29" s="7"/>
      <c r="M29" s="7"/>
      <c r="N29" s="7"/>
    </row>
    <row r="30" spans="1:14" ht="20.100000000000001" customHeight="1" x14ac:dyDescent="0.25">
      <c r="A30" s="41" t="s">
        <v>13</v>
      </c>
      <c r="B30" s="21">
        <v>70000</v>
      </c>
      <c r="C30" s="10">
        <f t="shared" ref="C30:C31" si="12">+B30*0.15</f>
        <v>10500</v>
      </c>
      <c r="D30" s="10">
        <f>+B30*0.5</f>
        <v>35000</v>
      </c>
      <c r="E30" s="10"/>
      <c r="F30" s="10"/>
      <c r="G30" s="7"/>
      <c r="H30" s="7"/>
      <c r="I30" s="7"/>
      <c r="J30" s="7"/>
      <c r="K30" s="7"/>
      <c r="L30" s="7"/>
      <c r="M30" s="7"/>
      <c r="N30" s="7"/>
    </row>
    <row r="31" spans="1:14" ht="20.100000000000001" customHeight="1" x14ac:dyDescent="0.25">
      <c r="A31" s="7" t="s">
        <v>14</v>
      </c>
      <c r="B31" s="21">
        <v>75000</v>
      </c>
      <c r="C31" s="10">
        <f t="shared" si="12"/>
        <v>11250</v>
      </c>
      <c r="D31" s="10">
        <f>+B31*0.5</f>
        <v>37500</v>
      </c>
      <c r="E31" s="10">
        <f>+B31*0.25</f>
        <v>18750</v>
      </c>
      <c r="F31" s="10"/>
      <c r="G31" s="7"/>
      <c r="H31" s="7"/>
      <c r="I31" s="7"/>
      <c r="J31" s="7"/>
      <c r="K31" s="7"/>
      <c r="L31" s="7"/>
      <c r="M31" s="7"/>
      <c r="N31" s="7"/>
    </row>
    <row r="32" spans="1:14" ht="20.100000000000001" customHeight="1" thickBot="1" x14ac:dyDescent="0.3">
      <c r="A32" s="7" t="s">
        <v>25</v>
      </c>
      <c r="B32" s="7"/>
      <c r="C32" s="11">
        <f>SUM(C29:C31)</f>
        <v>30750</v>
      </c>
      <c r="D32" s="11">
        <f t="shared" ref="D32:E32" si="13">SUM(D29:D31)</f>
        <v>72500</v>
      </c>
      <c r="E32" s="11">
        <f t="shared" si="13"/>
        <v>18750</v>
      </c>
      <c r="F32" s="16">
        <f>SUM(C32:E32)</f>
        <v>122000</v>
      </c>
      <c r="G32" s="7" t="s">
        <v>107</v>
      </c>
      <c r="H32" s="7"/>
      <c r="I32" s="7"/>
      <c r="J32" s="7"/>
      <c r="K32" s="7"/>
      <c r="L32" s="7"/>
      <c r="M32" s="7"/>
      <c r="N32" s="7"/>
    </row>
    <row r="33" spans="1:14" ht="20.100000000000001" customHeight="1" thickTop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20.100000000000001" customHeight="1" x14ac:dyDescent="0.25">
      <c r="A34" s="24" t="s">
        <v>104</v>
      </c>
      <c r="B34" s="9" t="s">
        <v>15</v>
      </c>
      <c r="C34" s="39">
        <v>0.15</v>
      </c>
      <c r="D34" s="39">
        <v>0.5</v>
      </c>
      <c r="E34" s="39">
        <v>0.25</v>
      </c>
      <c r="F34" s="9"/>
      <c r="G34" s="7"/>
      <c r="H34" s="7"/>
      <c r="I34" s="7"/>
      <c r="J34" s="7"/>
      <c r="K34" s="24"/>
      <c r="L34" s="24"/>
      <c r="M34" s="24"/>
      <c r="N34" s="24"/>
    </row>
    <row r="35" spans="1:14" ht="20.100000000000001" customHeight="1" x14ac:dyDescent="0.25">
      <c r="A35" s="24"/>
      <c r="B35" s="9" t="s">
        <v>20</v>
      </c>
      <c r="C35" s="39" t="s">
        <v>20</v>
      </c>
      <c r="D35" s="39" t="s">
        <v>20</v>
      </c>
      <c r="E35" s="39" t="s">
        <v>20</v>
      </c>
      <c r="F35" s="9"/>
      <c r="G35" s="7"/>
      <c r="H35" s="7"/>
      <c r="I35" s="7"/>
      <c r="J35" s="7"/>
      <c r="K35" s="24"/>
      <c r="L35" s="24"/>
      <c r="M35" s="24"/>
      <c r="N35" s="24"/>
    </row>
    <row r="36" spans="1:14" ht="20.100000000000001" customHeight="1" x14ac:dyDescent="0.25">
      <c r="A36" s="7" t="s">
        <v>12</v>
      </c>
      <c r="B36" s="21">
        <f>+K17</f>
        <v>47950</v>
      </c>
      <c r="C36" s="10">
        <f>+B36*0.15-0.5</f>
        <v>7192</v>
      </c>
      <c r="D36" s="10"/>
      <c r="E36" s="10"/>
      <c r="F36" s="10"/>
      <c r="G36" s="7"/>
      <c r="H36" s="7"/>
      <c r="I36" s="7"/>
      <c r="J36" s="7"/>
      <c r="K36" s="24"/>
      <c r="L36" s="24"/>
      <c r="M36" s="24"/>
      <c r="N36" s="24"/>
    </row>
    <row r="37" spans="1:14" ht="20.100000000000001" customHeight="1" x14ac:dyDescent="0.25">
      <c r="A37" s="7" t="s">
        <v>13</v>
      </c>
      <c r="B37" s="21">
        <f>+L17</f>
        <v>64400</v>
      </c>
      <c r="C37" s="10">
        <f t="shared" ref="C37:C38" si="14">+B37*0.15</f>
        <v>9660</v>
      </c>
      <c r="D37" s="10">
        <f>+B37*0.5</f>
        <v>32200</v>
      </c>
      <c r="E37" s="10"/>
      <c r="F37" s="10"/>
      <c r="G37" s="7"/>
      <c r="H37" s="7"/>
      <c r="I37" s="7"/>
      <c r="J37" s="7"/>
      <c r="K37" s="24"/>
      <c r="L37" s="24"/>
      <c r="M37" s="24"/>
      <c r="N37" s="24"/>
    </row>
    <row r="38" spans="1:14" ht="20.100000000000001" customHeight="1" x14ac:dyDescent="0.25">
      <c r="A38" s="7" t="s">
        <v>14</v>
      </c>
      <c r="B38" s="21">
        <f>+M17</f>
        <v>81550</v>
      </c>
      <c r="C38" s="10">
        <f t="shared" si="14"/>
        <v>12232.5</v>
      </c>
      <c r="D38" s="10">
        <f>+B38*0.5</f>
        <v>40775</v>
      </c>
      <c r="E38" s="10">
        <f>+B38*0.25</f>
        <v>20387.5</v>
      </c>
      <c r="F38" s="10"/>
      <c r="G38" s="7"/>
      <c r="H38" s="7"/>
      <c r="I38" s="7"/>
      <c r="J38" s="7"/>
      <c r="K38" s="24"/>
      <c r="L38" s="24"/>
      <c r="M38" s="24"/>
      <c r="N38" s="24"/>
    </row>
    <row r="39" spans="1:14" ht="20.100000000000001" customHeight="1" thickBot="1" x14ac:dyDescent="0.3">
      <c r="A39" s="7" t="s">
        <v>82</v>
      </c>
      <c r="B39" s="7"/>
      <c r="C39" s="11">
        <f>SUM(C36:C38)</f>
        <v>29084.5</v>
      </c>
      <c r="D39" s="11">
        <f t="shared" ref="D39:E39" si="15">SUM(D36:D38)</f>
        <v>72975</v>
      </c>
      <c r="E39" s="11">
        <f t="shared" si="15"/>
        <v>20387.5</v>
      </c>
      <c r="F39" s="16">
        <f>SUM(C39:E39)</f>
        <v>122447</v>
      </c>
      <c r="G39" s="7" t="s">
        <v>105</v>
      </c>
      <c r="H39" s="7"/>
      <c r="I39" s="7"/>
      <c r="J39" s="7"/>
      <c r="K39" s="24"/>
      <c r="L39" s="24"/>
      <c r="M39" s="24"/>
      <c r="N39" s="24"/>
    </row>
    <row r="40" spans="1:14" ht="15.75" thickTop="1" x14ac:dyDescent="0.25"/>
  </sheetData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B5" sqref="B5"/>
    </sheetView>
  </sheetViews>
  <sheetFormatPr defaultRowHeight="15" x14ac:dyDescent="0.25"/>
  <cols>
    <col min="1" max="1" width="37" customWidth="1"/>
    <col min="2" max="14" width="10.7109375" customWidth="1"/>
  </cols>
  <sheetData>
    <row r="1" spans="1:14" ht="20.100000000000001" customHeight="1" x14ac:dyDescent="0.25">
      <c r="A1" s="7" t="s">
        <v>123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</row>
    <row r="2" spans="1:14" ht="20.100000000000001" customHeight="1" x14ac:dyDescent="0.25">
      <c r="A2" s="7"/>
      <c r="B2" s="9" t="s">
        <v>16</v>
      </c>
      <c r="C2" s="9" t="s">
        <v>16</v>
      </c>
      <c r="D2" s="9" t="s">
        <v>16</v>
      </c>
      <c r="E2" s="9" t="s">
        <v>16</v>
      </c>
      <c r="F2" s="9" t="s">
        <v>16</v>
      </c>
      <c r="G2" s="9" t="s">
        <v>16</v>
      </c>
      <c r="H2" s="9" t="s">
        <v>16</v>
      </c>
      <c r="I2" s="9" t="s">
        <v>16</v>
      </c>
      <c r="J2" s="9" t="s">
        <v>16</v>
      </c>
      <c r="K2" s="9" t="s">
        <v>16</v>
      </c>
      <c r="L2" s="9" t="s">
        <v>16</v>
      </c>
      <c r="M2" s="9" t="s">
        <v>16</v>
      </c>
      <c r="N2" s="9" t="s">
        <v>16</v>
      </c>
    </row>
    <row r="3" spans="1:14" ht="20.100000000000001" customHeight="1" x14ac:dyDescent="0.25">
      <c r="A3" s="7" t="s">
        <v>0</v>
      </c>
      <c r="B3" s="8">
        <f xml:space="preserve"> 'Sales Budget'!$B$3</f>
        <v>500</v>
      </c>
      <c r="C3" s="8">
        <f xml:space="preserve"> 'Sales Budget'!$C$3</f>
        <v>600</v>
      </c>
      <c r="D3" s="8">
        <f xml:space="preserve"> 'Sales Budget'!$D$3</f>
        <v>750</v>
      </c>
      <c r="E3" s="8">
        <f xml:space="preserve"> 'Sales Budget'!$E$3</f>
        <v>900</v>
      </c>
      <c r="F3" s="8">
        <f xml:space="preserve"> 'Sales Budget'!$F$3</f>
        <v>1000</v>
      </c>
      <c r="G3" s="8">
        <f xml:space="preserve"> 'Sales Budget'!$G$3</f>
        <v>1000</v>
      </c>
      <c r="H3" s="8">
        <f xml:space="preserve"> 'Sales Budget'!$H$3</f>
        <v>800</v>
      </c>
      <c r="I3" s="8">
        <f xml:space="preserve"> 'Sales Budget'!$I$3</f>
        <v>700</v>
      </c>
      <c r="J3" s="8">
        <f xml:space="preserve"> 'Sales Budget'!$J$3</f>
        <v>950</v>
      </c>
      <c r="K3" s="8">
        <f xml:space="preserve"> 'Sales Budget'!$K$3</f>
        <v>650</v>
      </c>
      <c r="L3" s="8">
        <f xml:space="preserve"> 'Sales Budget'!$L$3</f>
        <v>850</v>
      </c>
      <c r="M3" s="8">
        <f xml:space="preserve"> 'Sales Budget'!$M$3</f>
        <v>1100</v>
      </c>
      <c r="N3" s="8">
        <f>SUM(B3:M3)</f>
        <v>9800</v>
      </c>
    </row>
    <row r="4" spans="1:14" ht="20.100000000000001" customHeight="1" x14ac:dyDescent="0.25">
      <c r="A4" s="7" t="s">
        <v>1</v>
      </c>
      <c r="B4" s="8">
        <f xml:space="preserve"> 'Sales Budget'!$B$4</f>
        <v>300</v>
      </c>
      <c r="C4" s="8">
        <f xml:space="preserve"> 'Sales Budget'!$C$4</f>
        <v>350</v>
      </c>
      <c r="D4" s="8">
        <f xml:space="preserve"> 'Sales Budget'!$D$4</f>
        <v>400</v>
      </c>
      <c r="E4" s="8">
        <f xml:space="preserve"> 'Sales Budget'!$E$4</f>
        <v>700</v>
      </c>
      <c r="F4" s="8">
        <f xml:space="preserve"> 'Sales Budget'!$F$4</f>
        <v>800</v>
      </c>
      <c r="G4" s="8">
        <f xml:space="preserve"> 'Sales Budget'!$G$4</f>
        <v>1200</v>
      </c>
      <c r="H4" s="8">
        <f xml:space="preserve"> 'Sales Budget'!$H$4</f>
        <v>1000</v>
      </c>
      <c r="I4" s="8">
        <f xml:space="preserve"> 'Sales Budget'!$I$4</f>
        <v>600</v>
      </c>
      <c r="J4" s="8">
        <f xml:space="preserve"> 'Sales Budget'!$J$4</f>
        <v>400</v>
      </c>
      <c r="K4" s="8">
        <f xml:space="preserve"> 'Sales Budget'!$K$4</f>
        <v>300</v>
      </c>
      <c r="L4" s="8">
        <f xml:space="preserve"> 'Sales Budget'!$L$4</f>
        <v>450</v>
      </c>
      <c r="M4" s="8">
        <f xml:space="preserve"> 'Sales Budget'!$M$4</f>
        <v>600</v>
      </c>
      <c r="N4" s="8">
        <f>SUM(B4:M4)</f>
        <v>7100</v>
      </c>
    </row>
    <row r="5" spans="1:14" ht="20.100000000000001" customHeight="1" x14ac:dyDescent="0.25">
      <c r="A5" s="7" t="s">
        <v>2</v>
      </c>
      <c r="B5" s="8">
        <f xml:space="preserve"> 'Sales Budget'!$B$5</f>
        <v>800</v>
      </c>
      <c r="C5" s="8">
        <f xml:space="preserve"> 'Sales Budget'!$C$5</f>
        <v>900</v>
      </c>
      <c r="D5" s="8">
        <f xml:space="preserve"> 'Sales Budget'!$D$5</f>
        <v>700</v>
      </c>
      <c r="E5" s="8">
        <f xml:space="preserve"> 'Sales Budget'!$E$5</f>
        <v>650</v>
      </c>
      <c r="F5" s="8">
        <f xml:space="preserve"> 'Sales Budget'!$F$5</f>
        <v>500</v>
      </c>
      <c r="G5" s="8">
        <f xml:space="preserve"> 'Sales Budget'!$G$5</f>
        <v>400</v>
      </c>
      <c r="H5" s="8">
        <f xml:space="preserve"> 'Sales Budget'!$H$5</f>
        <v>350</v>
      </c>
      <c r="I5" s="8">
        <f xml:space="preserve"> 'Sales Budget'!$I$5</f>
        <v>200</v>
      </c>
      <c r="J5" s="8">
        <f xml:space="preserve"> 'Sales Budget'!$J$5</f>
        <v>500</v>
      </c>
      <c r="K5" s="8">
        <f xml:space="preserve"> 'Sales Budget'!$K$5</f>
        <v>600</v>
      </c>
      <c r="L5" s="8">
        <f xml:space="preserve"> 'Sales Budget'!$L$5</f>
        <v>750</v>
      </c>
      <c r="M5" s="8">
        <f xml:space="preserve"> 'Sales Budget'!$M$5</f>
        <v>850</v>
      </c>
      <c r="N5" s="8">
        <f>SUM(B5:M5)</f>
        <v>7200</v>
      </c>
    </row>
    <row r="6" spans="1:14" ht="20.100000000000001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0.100000000000001" customHeight="1" x14ac:dyDescent="0.25">
      <c r="A7" s="7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0.100000000000001" customHeight="1" x14ac:dyDescent="0.25">
      <c r="A8" s="7" t="s">
        <v>0</v>
      </c>
      <c r="B8" s="27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20.100000000000001" customHeight="1" x14ac:dyDescent="0.25">
      <c r="A9" s="7" t="s">
        <v>1</v>
      </c>
      <c r="B9" s="27">
        <v>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0.100000000000001" customHeight="1" x14ac:dyDescent="0.25">
      <c r="A10" s="7" t="s">
        <v>2</v>
      </c>
      <c r="B10" s="27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0.100000000000001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0.100000000000001" customHeight="1" x14ac:dyDescent="0.25">
      <c r="A12" s="7" t="s">
        <v>28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</row>
    <row r="13" spans="1:14" ht="20.100000000000001" customHeight="1" x14ac:dyDescent="0.25">
      <c r="A13" s="7"/>
      <c r="B13" s="9" t="s">
        <v>20</v>
      </c>
      <c r="C13" s="9" t="s">
        <v>20</v>
      </c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9" t="s">
        <v>20</v>
      </c>
      <c r="K13" s="9" t="s">
        <v>20</v>
      </c>
      <c r="L13" s="9" t="s">
        <v>20</v>
      </c>
      <c r="M13" s="9" t="s">
        <v>20</v>
      </c>
      <c r="N13" s="9" t="s">
        <v>20</v>
      </c>
    </row>
    <row r="14" spans="1:14" ht="20.100000000000001" customHeight="1" x14ac:dyDescent="0.25">
      <c r="A14" s="7" t="s">
        <v>0</v>
      </c>
      <c r="B14" s="28">
        <f t="shared" ref="B14:M14" si="0">+B3*$B$8</f>
        <v>5000</v>
      </c>
      <c r="C14" s="28">
        <f t="shared" si="0"/>
        <v>6000</v>
      </c>
      <c r="D14" s="28">
        <f t="shared" si="0"/>
        <v>7500</v>
      </c>
      <c r="E14" s="28">
        <f t="shared" si="0"/>
        <v>9000</v>
      </c>
      <c r="F14" s="28">
        <f t="shared" si="0"/>
        <v>10000</v>
      </c>
      <c r="G14" s="28">
        <f t="shared" si="0"/>
        <v>10000</v>
      </c>
      <c r="H14" s="28">
        <f t="shared" si="0"/>
        <v>8000</v>
      </c>
      <c r="I14" s="28">
        <f t="shared" si="0"/>
        <v>7000</v>
      </c>
      <c r="J14" s="28">
        <f t="shared" si="0"/>
        <v>9500</v>
      </c>
      <c r="K14" s="28">
        <f t="shared" si="0"/>
        <v>6500</v>
      </c>
      <c r="L14" s="28">
        <f t="shared" si="0"/>
        <v>8500</v>
      </c>
      <c r="M14" s="28">
        <f t="shared" si="0"/>
        <v>11000</v>
      </c>
      <c r="N14" s="29">
        <f>SUM(B14:M14)</f>
        <v>98000</v>
      </c>
    </row>
    <row r="15" spans="1:14" ht="20.100000000000001" customHeight="1" x14ac:dyDescent="0.25">
      <c r="A15" s="7" t="s">
        <v>1</v>
      </c>
      <c r="B15" s="28">
        <f t="shared" ref="B15:M15" si="1">+B4*$B$9</f>
        <v>3600</v>
      </c>
      <c r="C15" s="28">
        <f t="shared" si="1"/>
        <v>4200</v>
      </c>
      <c r="D15" s="28">
        <f t="shared" si="1"/>
        <v>4800</v>
      </c>
      <c r="E15" s="28">
        <f t="shared" si="1"/>
        <v>8400</v>
      </c>
      <c r="F15" s="28">
        <f t="shared" si="1"/>
        <v>9600</v>
      </c>
      <c r="G15" s="28">
        <f t="shared" si="1"/>
        <v>14400</v>
      </c>
      <c r="H15" s="28">
        <f t="shared" si="1"/>
        <v>12000</v>
      </c>
      <c r="I15" s="28">
        <f t="shared" si="1"/>
        <v>7200</v>
      </c>
      <c r="J15" s="28">
        <f t="shared" si="1"/>
        <v>4800</v>
      </c>
      <c r="K15" s="28">
        <f t="shared" si="1"/>
        <v>3600</v>
      </c>
      <c r="L15" s="28">
        <f t="shared" si="1"/>
        <v>5400</v>
      </c>
      <c r="M15" s="28">
        <f t="shared" si="1"/>
        <v>7200</v>
      </c>
      <c r="N15" s="29">
        <f>SUM(B15:M15)</f>
        <v>85200</v>
      </c>
    </row>
    <row r="16" spans="1:14" ht="20.100000000000001" customHeight="1" x14ac:dyDescent="0.25">
      <c r="A16" s="7" t="s">
        <v>2</v>
      </c>
      <c r="B16" s="28">
        <f t="shared" ref="B16:M16" si="2">+B5*$B$10</f>
        <v>4800</v>
      </c>
      <c r="C16" s="28">
        <f t="shared" si="2"/>
        <v>5400</v>
      </c>
      <c r="D16" s="28">
        <f t="shared" si="2"/>
        <v>4200</v>
      </c>
      <c r="E16" s="28">
        <f t="shared" si="2"/>
        <v>3900</v>
      </c>
      <c r="F16" s="28">
        <f t="shared" si="2"/>
        <v>3000</v>
      </c>
      <c r="G16" s="28">
        <f t="shared" si="2"/>
        <v>2400</v>
      </c>
      <c r="H16" s="28">
        <f t="shared" si="2"/>
        <v>2100</v>
      </c>
      <c r="I16" s="28">
        <f t="shared" si="2"/>
        <v>1200</v>
      </c>
      <c r="J16" s="28">
        <f t="shared" si="2"/>
        <v>3000</v>
      </c>
      <c r="K16" s="28">
        <f t="shared" si="2"/>
        <v>3600</v>
      </c>
      <c r="L16" s="28">
        <f t="shared" si="2"/>
        <v>4500</v>
      </c>
      <c r="M16" s="28">
        <f t="shared" si="2"/>
        <v>5100</v>
      </c>
      <c r="N16" s="29">
        <f>SUM(B16:M16)</f>
        <v>43200</v>
      </c>
    </row>
    <row r="17" spans="1:14" ht="20.100000000000001" customHeight="1" thickBot="1" x14ac:dyDescent="0.3">
      <c r="A17" s="7" t="s">
        <v>15</v>
      </c>
      <c r="B17" s="25">
        <f t="shared" ref="B17:N17" si="3">SUM(B14:B16)</f>
        <v>13400</v>
      </c>
      <c r="C17" s="25">
        <f t="shared" si="3"/>
        <v>15600</v>
      </c>
      <c r="D17" s="25">
        <f t="shared" si="3"/>
        <v>16500</v>
      </c>
      <c r="E17" s="25">
        <f t="shared" si="3"/>
        <v>21300</v>
      </c>
      <c r="F17" s="25">
        <f t="shared" si="3"/>
        <v>22600</v>
      </c>
      <c r="G17" s="25">
        <f t="shared" si="3"/>
        <v>26800</v>
      </c>
      <c r="H17" s="25">
        <f t="shared" si="3"/>
        <v>22100</v>
      </c>
      <c r="I17" s="25">
        <f t="shared" si="3"/>
        <v>15400</v>
      </c>
      <c r="J17" s="25">
        <f t="shared" si="3"/>
        <v>17300</v>
      </c>
      <c r="K17" s="25">
        <f t="shared" si="3"/>
        <v>13700</v>
      </c>
      <c r="L17" s="25">
        <f t="shared" si="3"/>
        <v>18400</v>
      </c>
      <c r="M17" s="25">
        <f t="shared" si="3"/>
        <v>23300</v>
      </c>
      <c r="N17" s="25">
        <f t="shared" si="3"/>
        <v>226400</v>
      </c>
    </row>
    <row r="18" spans="1:14" ht="20.100000000000001" customHeight="1" thickTop="1" x14ac:dyDescent="0.25">
      <c r="A18" s="7" t="s">
        <v>79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0.100000000000001" customHeight="1" x14ac:dyDescent="0.25">
      <c r="A19" s="7" t="s">
        <v>32</v>
      </c>
      <c r="B19" s="26"/>
      <c r="C19" s="26"/>
      <c r="D19" s="26"/>
      <c r="E19" s="37">
        <f>-E17*0.025</f>
        <v>-532.5</v>
      </c>
      <c r="F19" s="37">
        <f>-F17*0.025</f>
        <v>-565</v>
      </c>
      <c r="G19" s="37"/>
      <c r="H19" s="37">
        <f>-H17*0.025</f>
        <v>-552.5</v>
      </c>
      <c r="I19" s="37"/>
      <c r="J19" s="37"/>
      <c r="K19" s="37"/>
      <c r="L19" s="37"/>
      <c r="M19" s="37">
        <f>-M17*0.025</f>
        <v>-582.5</v>
      </c>
      <c r="N19" s="37">
        <f>SUM(B19:M19)</f>
        <v>-2232.5</v>
      </c>
    </row>
    <row r="20" spans="1:14" ht="20.100000000000001" customHeight="1" x14ac:dyDescent="0.25">
      <c r="A20" s="7" t="s">
        <v>33</v>
      </c>
      <c r="B20" s="26"/>
      <c r="C20" s="26"/>
      <c r="D20" s="26"/>
      <c r="E20" s="37"/>
      <c r="F20" s="37"/>
      <c r="G20" s="37">
        <f>-G17*0.035</f>
        <v>-938.00000000000011</v>
      </c>
      <c r="H20" s="37"/>
      <c r="I20" s="37"/>
      <c r="J20" s="37"/>
      <c r="K20" s="37"/>
      <c r="L20" s="37"/>
      <c r="M20" s="37"/>
      <c r="N20" s="37">
        <f>SUM(B20:M20)</f>
        <v>-938.00000000000011</v>
      </c>
    </row>
    <row r="21" spans="1:14" ht="20.100000000000001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20.100000000000001" customHeight="1" x14ac:dyDescent="0.25">
      <c r="A22" s="7" t="s">
        <v>31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9" t="s">
        <v>9</v>
      </c>
      <c r="I22" s="9" t="s">
        <v>10</v>
      </c>
      <c r="J22" s="9" t="s">
        <v>11</v>
      </c>
      <c r="K22" s="9" t="s">
        <v>12</v>
      </c>
      <c r="L22" s="9" t="s">
        <v>13</v>
      </c>
      <c r="M22" s="9" t="s">
        <v>14</v>
      </c>
      <c r="N22" s="9" t="s">
        <v>15</v>
      </c>
    </row>
    <row r="23" spans="1:14" ht="20.100000000000001" customHeight="1" x14ac:dyDescent="0.25">
      <c r="A23" s="7"/>
      <c r="B23" s="9" t="s">
        <v>20</v>
      </c>
      <c r="C23" s="9" t="s">
        <v>20</v>
      </c>
      <c r="D23" s="9" t="s">
        <v>20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</row>
    <row r="24" spans="1:14" ht="20.100000000000001" customHeight="1" x14ac:dyDescent="0.25">
      <c r="A24" s="7" t="s">
        <v>34</v>
      </c>
      <c r="B24" s="21">
        <f>+C35</f>
        <v>12840</v>
      </c>
      <c r="C24" s="21">
        <f t="shared" ref="C24:M24" si="4">+B17*0.6</f>
        <v>8040</v>
      </c>
      <c r="D24" s="21">
        <f t="shared" si="4"/>
        <v>9360</v>
      </c>
      <c r="E24" s="21">
        <f t="shared" si="4"/>
        <v>9900</v>
      </c>
      <c r="F24" s="21">
        <f t="shared" si="4"/>
        <v>12780</v>
      </c>
      <c r="G24" s="21">
        <f t="shared" si="4"/>
        <v>13560</v>
      </c>
      <c r="H24" s="21">
        <f t="shared" si="4"/>
        <v>16080</v>
      </c>
      <c r="I24" s="21">
        <f t="shared" si="4"/>
        <v>13260</v>
      </c>
      <c r="J24" s="21">
        <f t="shared" si="4"/>
        <v>9240</v>
      </c>
      <c r="K24" s="21">
        <f t="shared" si="4"/>
        <v>10380</v>
      </c>
      <c r="L24" s="21">
        <f t="shared" si="4"/>
        <v>8220</v>
      </c>
      <c r="M24" s="21">
        <f t="shared" si="4"/>
        <v>11040</v>
      </c>
      <c r="N24" s="29">
        <f t="shared" ref="N24:N25" si="5">SUM(B24:M24)</f>
        <v>134700</v>
      </c>
    </row>
    <row r="25" spans="1:14" ht="20.100000000000001" customHeight="1" x14ac:dyDescent="0.25">
      <c r="A25" s="7" t="s">
        <v>81</v>
      </c>
      <c r="B25" s="21">
        <f>+C34</f>
        <v>8000</v>
      </c>
      <c r="C25" s="21">
        <f>+D35</f>
        <v>8560</v>
      </c>
      <c r="D25" s="21">
        <f>+B17*0.4</f>
        <v>5360</v>
      </c>
      <c r="E25" s="21">
        <f t="shared" ref="E25:M25" si="6">+C17*0.4</f>
        <v>6240</v>
      </c>
      <c r="F25" s="21">
        <f t="shared" si="6"/>
        <v>6600</v>
      </c>
      <c r="G25" s="21">
        <f t="shared" si="6"/>
        <v>8520</v>
      </c>
      <c r="H25" s="21">
        <f t="shared" si="6"/>
        <v>9040</v>
      </c>
      <c r="I25" s="21">
        <f t="shared" si="6"/>
        <v>10720</v>
      </c>
      <c r="J25" s="21">
        <f t="shared" si="6"/>
        <v>8840</v>
      </c>
      <c r="K25" s="21">
        <f t="shared" si="6"/>
        <v>6160</v>
      </c>
      <c r="L25" s="21">
        <f t="shared" si="6"/>
        <v>6920</v>
      </c>
      <c r="M25" s="21">
        <f t="shared" si="6"/>
        <v>5480</v>
      </c>
      <c r="N25" s="29">
        <f t="shared" si="5"/>
        <v>90440</v>
      </c>
    </row>
    <row r="26" spans="1:14" ht="20.100000000000001" customHeight="1" x14ac:dyDescent="0.25">
      <c r="A26" s="7" t="s">
        <v>35</v>
      </c>
      <c r="B26" s="23" t="s">
        <v>17</v>
      </c>
      <c r="C26" s="23"/>
      <c r="D26" s="23" t="s">
        <v>17</v>
      </c>
      <c r="E26" s="23" t="s">
        <v>17</v>
      </c>
      <c r="F26" s="23">
        <f>+E19*0.6</f>
        <v>-319.5</v>
      </c>
      <c r="G26" s="23">
        <f>+F19*0.6</f>
        <v>-339</v>
      </c>
      <c r="H26" s="23" t="s">
        <v>17</v>
      </c>
      <c r="I26" s="23">
        <f>+H19*0.6</f>
        <v>-331.5</v>
      </c>
      <c r="J26" s="23" t="s">
        <v>17</v>
      </c>
      <c r="K26" s="23" t="s">
        <v>17</v>
      </c>
      <c r="L26" s="23" t="s">
        <v>17</v>
      </c>
      <c r="M26" s="23" t="s">
        <v>17</v>
      </c>
      <c r="N26" s="36">
        <f>SUM(B26:M26)</f>
        <v>-990</v>
      </c>
    </row>
    <row r="27" spans="1:14" ht="20.100000000000001" customHeight="1" x14ac:dyDescent="0.25">
      <c r="A27" s="7" t="s">
        <v>36</v>
      </c>
      <c r="B27" s="23" t="s">
        <v>17</v>
      </c>
      <c r="C27" s="23" t="s">
        <v>17</v>
      </c>
      <c r="D27" s="23" t="s">
        <v>17</v>
      </c>
      <c r="E27" s="23" t="s">
        <v>17</v>
      </c>
      <c r="F27" s="23" t="s">
        <v>17</v>
      </c>
      <c r="G27" s="23">
        <f>+E19*0.4</f>
        <v>-213</v>
      </c>
      <c r="H27" s="23">
        <f>+F19*0.4</f>
        <v>-226</v>
      </c>
      <c r="I27" s="23" t="s">
        <v>17</v>
      </c>
      <c r="J27" s="23">
        <f>+H19*0.4</f>
        <v>-221</v>
      </c>
      <c r="K27" s="23" t="s">
        <v>17</v>
      </c>
      <c r="L27" s="23" t="s">
        <v>17</v>
      </c>
      <c r="M27" s="23" t="s">
        <v>17</v>
      </c>
      <c r="N27" s="36">
        <f>SUM(B27:M27)</f>
        <v>-660</v>
      </c>
    </row>
    <row r="28" spans="1:14" ht="20.100000000000001" customHeight="1" x14ac:dyDescent="0.25">
      <c r="A28" s="7" t="s">
        <v>37</v>
      </c>
      <c r="B28" s="24"/>
      <c r="C28" s="24"/>
      <c r="D28" s="24"/>
      <c r="E28" s="24"/>
      <c r="F28" s="24"/>
      <c r="G28" s="24"/>
      <c r="H28" s="38">
        <f>+G20*0.6</f>
        <v>-562.80000000000007</v>
      </c>
      <c r="I28" s="38"/>
      <c r="J28" s="38"/>
      <c r="K28" s="38"/>
      <c r="L28" s="38"/>
      <c r="M28" s="38"/>
      <c r="N28" s="36">
        <f t="shared" ref="N28:N29" si="7">SUM(B28:M28)</f>
        <v>-562.80000000000007</v>
      </c>
    </row>
    <row r="29" spans="1:14" ht="20.100000000000001" customHeight="1" x14ac:dyDescent="0.25">
      <c r="A29" s="7" t="s">
        <v>38</v>
      </c>
      <c r="B29" s="24"/>
      <c r="C29" s="24"/>
      <c r="D29" s="24"/>
      <c r="E29" s="24"/>
      <c r="F29" s="24"/>
      <c r="G29" s="24"/>
      <c r="H29" s="38"/>
      <c r="I29" s="38">
        <f>+G20*0.4</f>
        <v>-375.20000000000005</v>
      </c>
      <c r="J29" s="38"/>
      <c r="K29" s="38"/>
      <c r="L29" s="38"/>
      <c r="M29" s="38"/>
      <c r="N29" s="36">
        <f t="shared" si="7"/>
        <v>-375.20000000000005</v>
      </c>
    </row>
    <row r="30" spans="1:14" ht="20.100000000000001" customHeight="1" thickBot="1" x14ac:dyDescent="0.3">
      <c r="A30" s="7" t="s">
        <v>15</v>
      </c>
      <c r="B30" s="22">
        <f>SUM(B24:B29)</f>
        <v>20840</v>
      </c>
      <c r="C30" s="22">
        <f t="shared" ref="C30:N30" si="8">SUM(C24:C29)</f>
        <v>16600</v>
      </c>
      <c r="D30" s="22">
        <f t="shared" si="8"/>
        <v>14720</v>
      </c>
      <c r="E30" s="22">
        <f t="shared" si="8"/>
        <v>16140</v>
      </c>
      <c r="F30" s="22">
        <f t="shared" si="8"/>
        <v>19060.5</v>
      </c>
      <c r="G30" s="22">
        <f t="shared" si="8"/>
        <v>21528</v>
      </c>
      <c r="H30" s="22">
        <f t="shared" si="8"/>
        <v>24331.200000000001</v>
      </c>
      <c r="I30" s="22">
        <f t="shared" si="8"/>
        <v>23273.3</v>
      </c>
      <c r="J30" s="22">
        <f t="shared" si="8"/>
        <v>17859</v>
      </c>
      <c r="K30" s="22">
        <f t="shared" si="8"/>
        <v>16540</v>
      </c>
      <c r="L30" s="22">
        <f t="shared" si="8"/>
        <v>15140</v>
      </c>
      <c r="M30" s="22">
        <f t="shared" si="8"/>
        <v>16520</v>
      </c>
      <c r="N30" s="22">
        <f t="shared" si="8"/>
        <v>222552</v>
      </c>
    </row>
    <row r="31" spans="1:14" ht="20.100000000000001" customHeight="1" thickTop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0.100000000000001" customHeight="1" x14ac:dyDescent="0.25">
      <c r="A32" s="7" t="s">
        <v>110</v>
      </c>
      <c r="B32" s="9" t="s">
        <v>15</v>
      </c>
      <c r="C32" s="39" t="s">
        <v>3</v>
      </c>
      <c r="D32" s="39" t="s">
        <v>4</v>
      </c>
      <c r="E32" s="39" t="s">
        <v>17</v>
      </c>
      <c r="F32" s="9"/>
      <c r="G32" s="7"/>
      <c r="H32" s="7"/>
      <c r="I32" s="7"/>
      <c r="J32" s="7"/>
      <c r="K32" s="7"/>
      <c r="L32" s="7"/>
      <c r="M32" s="7"/>
      <c r="N32" s="7"/>
    </row>
    <row r="33" spans="1:14" ht="20.100000000000001" customHeight="1" x14ac:dyDescent="0.25">
      <c r="A33" s="7"/>
      <c r="B33" s="9" t="s">
        <v>20</v>
      </c>
      <c r="C33" s="40" t="s">
        <v>20</v>
      </c>
      <c r="D33" s="40" t="s">
        <v>20</v>
      </c>
      <c r="E33" s="40" t="s">
        <v>17</v>
      </c>
      <c r="F33" s="40"/>
      <c r="G33" s="7"/>
      <c r="H33" s="7"/>
      <c r="I33" s="7"/>
      <c r="J33" s="7"/>
      <c r="K33" s="7"/>
      <c r="L33" s="7"/>
      <c r="M33" s="7"/>
      <c r="N33" s="7"/>
    </row>
    <row r="34" spans="1:14" ht="20.100000000000001" customHeight="1" x14ac:dyDescent="0.25">
      <c r="A34" s="41" t="s">
        <v>39</v>
      </c>
      <c r="B34" s="21">
        <v>20000</v>
      </c>
      <c r="C34" s="10">
        <f>+B34*0.4</f>
        <v>8000</v>
      </c>
      <c r="D34" s="10" t="s">
        <v>17</v>
      </c>
      <c r="E34" s="10" t="s">
        <v>17</v>
      </c>
      <c r="F34" s="10"/>
      <c r="G34" s="7"/>
      <c r="H34" s="7"/>
      <c r="I34" s="7"/>
      <c r="J34" s="7"/>
      <c r="K34" s="7"/>
      <c r="L34" s="7"/>
      <c r="M34" s="7"/>
      <c r="N34" s="7"/>
    </row>
    <row r="35" spans="1:14" ht="20.100000000000001" customHeight="1" x14ac:dyDescent="0.25">
      <c r="A35" s="7" t="s">
        <v>40</v>
      </c>
      <c r="B35" s="21">
        <v>21400</v>
      </c>
      <c r="C35" s="10">
        <f>+B35*0.6</f>
        <v>12840</v>
      </c>
      <c r="D35" s="10">
        <f>+B35*0.4</f>
        <v>8560</v>
      </c>
      <c r="E35" s="10" t="s">
        <v>17</v>
      </c>
      <c r="F35" s="10"/>
      <c r="G35" s="7"/>
      <c r="H35" s="7"/>
      <c r="I35" s="7"/>
      <c r="J35" s="7"/>
      <c r="K35" s="7"/>
      <c r="L35" s="7"/>
      <c r="M35" s="7"/>
      <c r="N35" s="7"/>
    </row>
    <row r="36" spans="1:14" ht="20.100000000000001" customHeight="1" thickBot="1" x14ac:dyDescent="0.3">
      <c r="A36" s="7" t="s">
        <v>25</v>
      </c>
      <c r="B36" s="7"/>
      <c r="C36" s="11">
        <f>SUM(C34:C35)</f>
        <v>20840</v>
      </c>
      <c r="D36" s="11">
        <f>SUM(D34:D35)</f>
        <v>8560</v>
      </c>
      <c r="E36" s="11" t="s">
        <v>17</v>
      </c>
      <c r="F36" s="16">
        <f>SUM(C36:E38)</f>
        <v>29400</v>
      </c>
      <c r="G36" s="7" t="s">
        <v>111</v>
      </c>
      <c r="H36" s="7"/>
      <c r="I36" s="7"/>
      <c r="J36" s="7"/>
      <c r="K36" s="7"/>
      <c r="L36" s="7"/>
      <c r="M36" s="7"/>
      <c r="N36" s="7"/>
    </row>
    <row r="37" spans="1:14" ht="20.100000000000001" customHeight="1" thickTop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20.100000000000001" customHeight="1" x14ac:dyDescent="0.25">
      <c r="A38" s="7" t="s">
        <v>108</v>
      </c>
      <c r="B38" s="9" t="s">
        <v>15</v>
      </c>
      <c r="C38" s="39" t="s">
        <v>3</v>
      </c>
      <c r="D38" s="39" t="s">
        <v>4</v>
      </c>
      <c r="E38" s="39" t="s">
        <v>17</v>
      </c>
      <c r="F38" s="9"/>
      <c r="G38" s="7"/>
      <c r="H38" s="7"/>
      <c r="I38" s="7"/>
      <c r="J38" s="24"/>
      <c r="K38" s="24"/>
      <c r="L38" s="24"/>
      <c r="M38" s="24"/>
      <c r="N38" s="24"/>
    </row>
    <row r="39" spans="1:14" ht="20.100000000000001" customHeight="1" x14ac:dyDescent="0.25">
      <c r="A39" s="7"/>
      <c r="B39" s="9" t="s">
        <v>20</v>
      </c>
      <c r="C39" s="40" t="s">
        <v>20</v>
      </c>
      <c r="D39" s="40" t="s">
        <v>20</v>
      </c>
      <c r="E39" s="40" t="s">
        <v>17</v>
      </c>
      <c r="F39" s="40"/>
      <c r="G39" s="7"/>
      <c r="H39" s="7"/>
      <c r="I39" s="7"/>
      <c r="J39" s="24"/>
      <c r="K39" s="24"/>
      <c r="L39" s="24"/>
      <c r="M39" s="24"/>
      <c r="N39" s="24"/>
    </row>
    <row r="40" spans="1:14" ht="20.100000000000001" customHeight="1" x14ac:dyDescent="0.25">
      <c r="A40" s="41" t="s">
        <v>39</v>
      </c>
      <c r="B40" s="21">
        <f>+L17</f>
        <v>18400</v>
      </c>
      <c r="C40" s="10">
        <f>+B40*0.4</f>
        <v>7360</v>
      </c>
      <c r="D40" s="10" t="s">
        <v>17</v>
      </c>
      <c r="E40" s="10" t="s">
        <v>17</v>
      </c>
      <c r="F40" s="10"/>
      <c r="G40" s="7"/>
      <c r="H40" s="7"/>
      <c r="I40" s="7"/>
      <c r="J40" s="24"/>
      <c r="K40" s="24"/>
      <c r="L40" s="24"/>
      <c r="M40" s="24"/>
      <c r="N40" s="24"/>
    </row>
    <row r="41" spans="1:14" ht="20.100000000000001" customHeight="1" x14ac:dyDescent="0.25">
      <c r="A41" s="7" t="s">
        <v>40</v>
      </c>
      <c r="B41" s="21">
        <f>+M17</f>
        <v>23300</v>
      </c>
      <c r="C41" s="10">
        <f>+B41*0.6</f>
        <v>13980</v>
      </c>
      <c r="D41" s="10">
        <f>+B41*0.4</f>
        <v>9320</v>
      </c>
      <c r="E41" s="10" t="s">
        <v>17</v>
      </c>
      <c r="F41" s="10"/>
      <c r="G41" s="7"/>
      <c r="H41" s="7"/>
      <c r="I41" s="7"/>
      <c r="J41" s="24"/>
      <c r="K41" s="24"/>
      <c r="L41" s="24"/>
      <c r="M41" s="24"/>
      <c r="N41" s="24"/>
    </row>
    <row r="42" spans="1:14" ht="20.100000000000001" customHeight="1" x14ac:dyDescent="0.25">
      <c r="A42" s="7" t="s">
        <v>91</v>
      </c>
      <c r="B42" s="23">
        <f>+M19</f>
        <v>-582.5</v>
      </c>
      <c r="C42" s="19">
        <f>+B42*0.6</f>
        <v>-349.5</v>
      </c>
      <c r="D42" s="19">
        <f>+B42*0.4</f>
        <v>-233</v>
      </c>
      <c r="E42" s="10"/>
      <c r="F42" s="10"/>
      <c r="G42" s="7"/>
      <c r="H42" s="7"/>
      <c r="I42" s="7"/>
      <c r="J42" s="24"/>
      <c r="K42" s="24"/>
      <c r="L42" s="24"/>
      <c r="M42" s="24"/>
      <c r="N42" s="24"/>
    </row>
    <row r="43" spans="1:14" ht="20.100000000000001" customHeight="1" thickBot="1" x14ac:dyDescent="0.3">
      <c r="A43" s="7" t="s">
        <v>25</v>
      </c>
      <c r="B43" s="7"/>
      <c r="C43" s="11">
        <f>SUM(C40:C42)-1</f>
        <v>20989.5</v>
      </c>
      <c r="D43" s="11">
        <f>SUM(D40:D42)</f>
        <v>9087</v>
      </c>
      <c r="E43" s="11" t="s">
        <v>17</v>
      </c>
      <c r="F43" s="16">
        <f>SUM(C43:E45)</f>
        <v>30076.5</v>
      </c>
      <c r="G43" s="7" t="s">
        <v>109</v>
      </c>
      <c r="H43" s="7"/>
      <c r="I43" s="7"/>
      <c r="J43" s="24"/>
      <c r="K43" s="24"/>
      <c r="L43" s="24"/>
      <c r="M43" s="24"/>
      <c r="N43" s="24"/>
    </row>
    <row r="44" spans="1:14" ht="15.75" thickTop="1" x14ac:dyDescent="0.25"/>
  </sheetData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0" workbookViewId="0">
      <selection activeCell="A14" sqref="A14"/>
    </sheetView>
  </sheetViews>
  <sheetFormatPr defaultRowHeight="15" x14ac:dyDescent="0.25"/>
  <cols>
    <col min="1" max="1" width="29.42578125" customWidth="1"/>
    <col min="2" max="14" width="10.7109375" customWidth="1"/>
  </cols>
  <sheetData>
    <row r="1" spans="1:14" x14ac:dyDescent="0.25"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</row>
    <row r="2" spans="1:14" x14ac:dyDescent="0.25">
      <c r="B2" s="2" t="s">
        <v>20</v>
      </c>
      <c r="C2" s="2" t="s">
        <v>20</v>
      </c>
      <c r="D2" s="2" t="s">
        <v>20</v>
      </c>
      <c r="E2" s="2" t="s">
        <v>20</v>
      </c>
      <c r="F2" s="2" t="s">
        <v>20</v>
      </c>
      <c r="G2" s="2" t="s">
        <v>20</v>
      </c>
      <c r="H2" s="2" t="s">
        <v>20</v>
      </c>
      <c r="I2" s="2" t="s">
        <v>20</v>
      </c>
      <c r="J2" s="2" t="s">
        <v>20</v>
      </c>
      <c r="K2" s="2" t="s">
        <v>20</v>
      </c>
      <c r="L2" s="2" t="s">
        <v>20</v>
      </c>
      <c r="M2" s="2" t="s">
        <v>20</v>
      </c>
      <c r="N2" s="2" t="s">
        <v>20</v>
      </c>
    </row>
    <row r="3" spans="1:14" x14ac:dyDescent="0.25">
      <c r="A3" s="4" t="s">
        <v>0</v>
      </c>
      <c r="B3" s="3">
        <f xml:space="preserve"> 'Sales Budget'!$B$3</f>
        <v>500</v>
      </c>
      <c r="C3" s="3">
        <f xml:space="preserve"> 'Sales Budget'!$C$3</f>
        <v>600</v>
      </c>
      <c r="D3" s="3">
        <f xml:space="preserve"> 'Sales Budget'!$D$3</f>
        <v>750</v>
      </c>
      <c r="E3" s="3">
        <f xml:space="preserve"> 'Sales Budget'!$E$3</f>
        <v>900</v>
      </c>
      <c r="F3" s="3">
        <f xml:space="preserve"> 'Sales Budget'!$F$3</f>
        <v>1000</v>
      </c>
      <c r="G3" s="3">
        <f xml:space="preserve"> 'Sales Budget'!$G$3</f>
        <v>1000</v>
      </c>
      <c r="H3" s="3">
        <f xml:space="preserve"> 'Sales Budget'!$H$3</f>
        <v>800</v>
      </c>
      <c r="I3" s="3">
        <f xml:space="preserve"> 'Sales Budget'!$I$3</f>
        <v>700</v>
      </c>
      <c r="J3" s="3">
        <f xml:space="preserve"> 'Sales Budget'!$J$3</f>
        <v>950</v>
      </c>
      <c r="K3" s="3">
        <f xml:space="preserve"> 'Sales Budget'!$K$3</f>
        <v>650</v>
      </c>
      <c r="L3" s="3">
        <f xml:space="preserve"> 'Sales Budget'!$L$3</f>
        <v>850</v>
      </c>
      <c r="M3" s="3">
        <f xml:space="preserve"> 'Sales Budget'!$M$3</f>
        <v>1100</v>
      </c>
      <c r="N3" s="3">
        <f>SUM(B3:M3)</f>
        <v>9800</v>
      </c>
    </row>
    <row r="4" spans="1:14" x14ac:dyDescent="0.25">
      <c r="A4" s="4" t="s">
        <v>1</v>
      </c>
      <c r="B4" s="3">
        <f xml:space="preserve"> 'Sales Budget'!$B$4</f>
        <v>300</v>
      </c>
      <c r="C4" s="3">
        <f xml:space="preserve"> 'Sales Budget'!$C$4</f>
        <v>350</v>
      </c>
      <c r="D4" s="3">
        <f xml:space="preserve"> 'Sales Budget'!$D$4</f>
        <v>400</v>
      </c>
      <c r="E4" s="3">
        <f xml:space="preserve"> 'Sales Budget'!$E$4</f>
        <v>700</v>
      </c>
      <c r="F4" s="3">
        <f xml:space="preserve"> 'Sales Budget'!$F$4</f>
        <v>800</v>
      </c>
      <c r="G4" s="3">
        <f xml:space="preserve"> 'Sales Budget'!$G$4</f>
        <v>1200</v>
      </c>
      <c r="H4" s="3">
        <f xml:space="preserve"> 'Sales Budget'!$H$4</f>
        <v>1000</v>
      </c>
      <c r="I4" s="3">
        <f xml:space="preserve"> 'Sales Budget'!$I$4</f>
        <v>600</v>
      </c>
      <c r="J4" s="3">
        <f xml:space="preserve"> 'Sales Budget'!$J$4</f>
        <v>400</v>
      </c>
      <c r="K4" s="3">
        <f xml:space="preserve"> 'Sales Budget'!$K$4</f>
        <v>300</v>
      </c>
      <c r="L4" s="3">
        <f xml:space="preserve"> 'Sales Budget'!$L$4</f>
        <v>450</v>
      </c>
      <c r="M4" s="3">
        <f xml:space="preserve"> 'Sales Budget'!$M$4</f>
        <v>600</v>
      </c>
      <c r="N4" s="3">
        <f t="shared" ref="N4:N5" si="0">SUM(B4:M4)</f>
        <v>7100</v>
      </c>
    </row>
    <row r="5" spans="1:14" x14ac:dyDescent="0.25">
      <c r="A5" s="4" t="s">
        <v>2</v>
      </c>
      <c r="B5" s="3">
        <f xml:space="preserve"> 'Sales Budget'!$B$5</f>
        <v>800</v>
      </c>
      <c r="C5" s="3">
        <f xml:space="preserve"> 'Sales Budget'!$C$5</f>
        <v>900</v>
      </c>
      <c r="D5" s="3">
        <f xml:space="preserve"> 'Sales Budget'!$D$5</f>
        <v>700</v>
      </c>
      <c r="E5" s="3">
        <f xml:space="preserve"> 'Sales Budget'!$E$5</f>
        <v>650</v>
      </c>
      <c r="F5" s="3">
        <f xml:space="preserve"> 'Sales Budget'!$F$5</f>
        <v>500</v>
      </c>
      <c r="G5" s="3">
        <f xml:space="preserve"> 'Sales Budget'!$G$5</f>
        <v>400</v>
      </c>
      <c r="H5" s="3">
        <f xml:space="preserve"> 'Sales Budget'!$H$5</f>
        <v>350</v>
      </c>
      <c r="I5" s="3">
        <f xml:space="preserve"> 'Sales Budget'!$I$5</f>
        <v>200</v>
      </c>
      <c r="J5" s="3">
        <f xml:space="preserve"> 'Sales Budget'!$J$5</f>
        <v>500</v>
      </c>
      <c r="K5" s="3">
        <f xml:space="preserve"> 'Sales Budget'!$K$5</f>
        <v>600</v>
      </c>
      <c r="L5" s="3">
        <f xml:space="preserve"> 'Sales Budget'!$L$5</f>
        <v>750</v>
      </c>
      <c r="M5" s="3">
        <f xml:space="preserve"> 'Sales Budget'!$M$5</f>
        <v>850</v>
      </c>
      <c r="N5" s="3">
        <f t="shared" si="0"/>
        <v>7200</v>
      </c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0.100000000000001" customHeight="1" x14ac:dyDescent="0.25">
      <c r="A7" s="7" t="s">
        <v>27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0.100000000000001" customHeight="1" x14ac:dyDescent="0.25">
      <c r="A8" s="7" t="s">
        <v>0</v>
      </c>
      <c r="B8" s="30">
        <v>12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0.100000000000001" customHeight="1" x14ac:dyDescent="0.25">
      <c r="A9" s="7" t="s">
        <v>1</v>
      </c>
      <c r="B9" s="30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0.100000000000001" customHeight="1" x14ac:dyDescent="0.25">
      <c r="A10" s="7" t="s">
        <v>2</v>
      </c>
      <c r="B10" s="30">
        <v>7.5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100000000000001" customHeight="1" x14ac:dyDescent="0.25">
      <c r="A12" s="7" t="s">
        <v>29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</row>
    <row r="13" spans="1:14" ht="20.100000000000001" customHeight="1" x14ac:dyDescent="0.25">
      <c r="A13" s="31"/>
      <c r="B13" s="9" t="s">
        <v>20</v>
      </c>
      <c r="C13" s="9" t="s">
        <v>20</v>
      </c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9" t="s">
        <v>20</v>
      </c>
      <c r="K13" s="9" t="s">
        <v>20</v>
      </c>
      <c r="L13" s="9" t="s">
        <v>20</v>
      </c>
      <c r="M13" s="9" t="s">
        <v>20</v>
      </c>
      <c r="N13" s="9" t="s">
        <v>20</v>
      </c>
    </row>
    <row r="14" spans="1:14" ht="20.100000000000001" customHeight="1" x14ac:dyDescent="0.25">
      <c r="A14" s="7" t="s">
        <v>0</v>
      </c>
      <c r="B14" s="28">
        <f>+B3*$B$8</f>
        <v>6000</v>
      </c>
      <c r="C14" s="28">
        <f t="shared" ref="C14:M14" si="1">+C3*$B$8</f>
        <v>7200</v>
      </c>
      <c r="D14" s="28">
        <f t="shared" si="1"/>
        <v>9000</v>
      </c>
      <c r="E14" s="28">
        <f t="shared" si="1"/>
        <v>10800</v>
      </c>
      <c r="F14" s="28">
        <f t="shared" si="1"/>
        <v>12000</v>
      </c>
      <c r="G14" s="28">
        <f t="shared" si="1"/>
        <v>12000</v>
      </c>
      <c r="H14" s="28">
        <f t="shared" si="1"/>
        <v>9600</v>
      </c>
      <c r="I14" s="28">
        <f t="shared" si="1"/>
        <v>8400</v>
      </c>
      <c r="J14" s="28">
        <f t="shared" si="1"/>
        <v>11400</v>
      </c>
      <c r="K14" s="28">
        <f t="shared" si="1"/>
        <v>7800</v>
      </c>
      <c r="L14" s="28">
        <f t="shared" si="1"/>
        <v>10200</v>
      </c>
      <c r="M14" s="28">
        <f t="shared" si="1"/>
        <v>13200</v>
      </c>
      <c r="N14" s="29">
        <f>SUM(B14:M14)</f>
        <v>117600</v>
      </c>
    </row>
    <row r="15" spans="1:14" ht="20.100000000000001" customHeight="1" x14ac:dyDescent="0.25">
      <c r="A15" s="7" t="s">
        <v>1</v>
      </c>
      <c r="B15" s="28">
        <f>+B4*$B$9</f>
        <v>4500</v>
      </c>
      <c r="C15" s="28">
        <f t="shared" ref="C15:M15" si="2">+C4*$B$9</f>
        <v>5250</v>
      </c>
      <c r="D15" s="28">
        <f t="shared" si="2"/>
        <v>6000</v>
      </c>
      <c r="E15" s="28">
        <f t="shared" si="2"/>
        <v>10500</v>
      </c>
      <c r="F15" s="28">
        <f t="shared" si="2"/>
        <v>12000</v>
      </c>
      <c r="G15" s="28">
        <f t="shared" si="2"/>
        <v>18000</v>
      </c>
      <c r="H15" s="28">
        <f t="shared" si="2"/>
        <v>15000</v>
      </c>
      <c r="I15" s="28">
        <f t="shared" si="2"/>
        <v>9000</v>
      </c>
      <c r="J15" s="28">
        <f t="shared" si="2"/>
        <v>6000</v>
      </c>
      <c r="K15" s="28">
        <f t="shared" si="2"/>
        <v>4500</v>
      </c>
      <c r="L15" s="28">
        <f t="shared" si="2"/>
        <v>6750</v>
      </c>
      <c r="M15" s="28">
        <f t="shared" si="2"/>
        <v>9000</v>
      </c>
      <c r="N15" s="29">
        <f>SUM(B15:M15)</f>
        <v>106500</v>
      </c>
    </row>
    <row r="16" spans="1:14" ht="20.100000000000001" customHeight="1" x14ac:dyDescent="0.25">
      <c r="A16" s="7" t="s">
        <v>2</v>
      </c>
      <c r="B16" s="28">
        <f>+B5*$B$10</f>
        <v>6000</v>
      </c>
      <c r="C16" s="28">
        <f t="shared" ref="C16:M16" si="3">+C5*$B$10</f>
        <v>6750</v>
      </c>
      <c r="D16" s="28">
        <f t="shared" si="3"/>
        <v>5250</v>
      </c>
      <c r="E16" s="28">
        <f t="shared" si="3"/>
        <v>4875</v>
      </c>
      <c r="F16" s="28">
        <f t="shared" si="3"/>
        <v>3750</v>
      </c>
      <c r="G16" s="28">
        <f t="shared" si="3"/>
        <v>3000</v>
      </c>
      <c r="H16" s="28">
        <f t="shared" si="3"/>
        <v>2625</v>
      </c>
      <c r="I16" s="28">
        <f t="shared" si="3"/>
        <v>1500</v>
      </c>
      <c r="J16" s="28">
        <f t="shared" si="3"/>
        <v>3750</v>
      </c>
      <c r="K16" s="28">
        <f t="shared" si="3"/>
        <v>4500</v>
      </c>
      <c r="L16" s="28">
        <f t="shared" si="3"/>
        <v>5625</v>
      </c>
      <c r="M16" s="28">
        <f t="shared" si="3"/>
        <v>6375</v>
      </c>
      <c r="N16" s="29">
        <f>SUM(B16:M16)</f>
        <v>54000</v>
      </c>
    </row>
    <row r="17" spans="1:14" ht="20.100000000000001" customHeight="1" thickBot="1" x14ac:dyDescent="0.3">
      <c r="A17" s="7" t="s">
        <v>15</v>
      </c>
      <c r="B17" s="32">
        <f t="shared" ref="B17:N17" si="4">SUM(B14:B16)</f>
        <v>16500</v>
      </c>
      <c r="C17" s="32">
        <f t="shared" si="4"/>
        <v>19200</v>
      </c>
      <c r="D17" s="32">
        <f t="shared" si="4"/>
        <v>20250</v>
      </c>
      <c r="E17" s="32">
        <f t="shared" si="4"/>
        <v>26175</v>
      </c>
      <c r="F17" s="32">
        <f t="shared" si="4"/>
        <v>27750</v>
      </c>
      <c r="G17" s="32">
        <f t="shared" si="4"/>
        <v>33000</v>
      </c>
      <c r="H17" s="32">
        <f t="shared" si="4"/>
        <v>27225</v>
      </c>
      <c r="I17" s="32">
        <f t="shared" si="4"/>
        <v>18900</v>
      </c>
      <c r="J17" s="32">
        <f t="shared" si="4"/>
        <v>21150</v>
      </c>
      <c r="K17" s="32">
        <f t="shared" si="4"/>
        <v>16800</v>
      </c>
      <c r="L17" s="32">
        <f t="shared" si="4"/>
        <v>22575</v>
      </c>
      <c r="M17" s="32">
        <f t="shared" si="4"/>
        <v>28575</v>
      </c>
      <c r="N17" s="32">
        <f t="shared" si="4"/>
        <v>278100</v>
      </c>
    </row>
    <row r="18" spans="1:14" ht="20.100000000000001" customHeight="1" thickTop="1" x14ac:dyDescent="0.25">
      <c r="A18" s="24" t="s">
        <v>96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3">
        <f>+M17*0.32</f>
        <v>9144</v>
      </c>
    </row>
    <row r="19" spans="1:14" ht="20.100000000000001" customHeight="1" x14ac:dyDescent="0.25">
      <c r="A19" s="24" t="s">
        <v>41</v>
      </c>
      <c r="B19" s="33">
        <f>+B17*0.68</f>
        <v>11220</v>
      </c>
      <c r="C19" s="33">
        <f>+C17*0.68</f>
        <v>13056.000000000002</v>
      </c>
      <c r="D19" s="33">
        <f t="shared" ref="D19:M19" si="5">+D17*0.68</f>
        <v>13770.000000000002</v>
      </c>
      <c r="E19" s="33">
        <f t="shared" si="5"/>
        <v>17799</v>
      </c>
      <c r="F19" s="33">
        <f t="shared" si="5"/>
        <v>18870</v>
      </c>
      <c r="G19" s="33">
        <f t="shared" si="5"/>
        <v>22440</v>
      </c>
      <c r="H19" s="33">
        <f t="shared" si="5"/>
        <v>18513</v>
      </c>
      <c r="I19" s="33">
        <f t="shared" si="5"/>
        <v>12852.000000000002</v>
      </c>
      <c r="J19" s="33">
        <f t="shared" si="5"/>
        <v>14382.000000000002</v>
      </c>
      <c r="K19" s="33">
        <f t="shared" si="5"/>
        <v>11424</v>
      </c>
      <c r="L19" s="33">
        <f t="shared" si="5"/>
        <v>15351.000000000002</v>
      </c>
      <c r="M19" s="33">
        <f t="shared" si="5"/>
        <v>19431</v>
      </c>
      <c r="N19" s="33">
        <f>SUM(B19:M19)</f>
        <v>189108</v>
      </c>
    </row>
    <row r="20" spans="1:14" ht="20.100000000000001" customHeight="1" x14ac:dyDescent="0.25">
      <c r="A20" s="24" t="s">
        <v>42</v>
      </c>
      <c r="B20" s="33">
        <v>8570</v>
      </c>
      <c r="C20" s="33">
        <f>+B17*0.32</f>
        <v>5280</v>
      </c>
      <c r="D20" s="33">
        <f t="shared" ref="D20:M20" si="6">+C17*0.32</f>
        <v>6144</v>
      </c>
      <c r="E20" s="33">
        <f t="shared" si="6"/>
        <v>6480</v>
      </c>
      <c r="F20" s="33">
        <f t="shared" si="6"/>
        <v>8376</v>
      </c>
      <c r="G20" s="33">
        <f t="shared" si="6"/>
        <v>8880</v>
      </c>
      <c r="H20" s="33">
        <f t="shared" si="6"/>
        <v>10560</v>
      </c>
      <c r="I20" s="33">
        <f t="shared" si="6"/>
        <v>8712</v>
      </c>
      <c r="J20" s="33">
        <f t="shared" si="6"/>
        <v>6048</v>
      </c>
      <c r="K20" s="33">
        <f t="shared" si="6"/>
        <v>6768</v>
      </c>
      <c r="L20" s="33">
        <f t="shared" si="6"/>
        <v>5376</v>
      </c>
      <c r="M20" s="33">
        <f t="shared" si="6"/>
        <v>7224</v>
      </c>
      <c r="N20" s="33">
        <f>SUM(B20:M20)</f>
        <v>88418</v>
      </c>
    </row>
    <row r="21" spans="1:14" ht="20.100000000000001" customHeight="1" thickBot="1" x14ac:dyDescent="0.3">
      <c r="A21" s="24" t="s">
        <v>43</v>
      </c>
      <c r="B21" s="34">
        <f>SUM(B19:B20)</f>
        <v>19790</v>
      </c>
      <c r="C21" s="34">
        <f t="shared" ref="C21:N21" si="7">SUM(C19:C20)</f>
        <v>18336</v>
      </c>
      <c r="D21" s="34">
        <f t="shared" si="7"/>
        <v>19914</v>
      </c>
      <c r="E21" s="34">
        <f t="shared" si="7"/>
        <v>24279</v>
      </c>
      <c r="F21" s="34">
        <f t="shared" si="7"/>
        <v>27246</v>
      </c>
      <c r="G21" s="34">
        <f t="shared" si="7"/>
        <v>31320</v>
      </c>
      <c r="H21" s="34">
        <f t="shared" si="7"/>
        <v>29073</v>
      </c>
      <c r="I21" s="34">
        <f t="shared" si="7"/>
        <v>21564</v>
      </c>
      <c r="J21" s="34">
        <f t="shared" si="7"/>
        <v>20430</v>
      </c>
      <c r="K21" s="34">
        <f t="shared" si="7"/>
        <v>18192</v>
      </c>
      <c r="L21" s="34">
        <f t="shared" si="7"/>
        <v>20727</v>
      </c>
      <c r="M21" s="34">
        <f t="shared" si="7"/>
        <v>26655</v>
      </c>
      <c r="N21" s="34">
        <f t="shared" si="7"/>
        <v>277526</v>
      </c>
    </row>
    <row r="22" spans="1:14" ht="20.100000000000001" customHeight="1" thickTop="1" x14ac:dyDescent="0.25">
      <c r="A22" s="24" t="s">
        <v>17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 t="s">
        <v>17</v>
      </c>
    </row>
    <row r="23" spans="1:14" ht="20.100000000000001" customHeight="1" x14ac:dyDescent="0.25">
      <c r="A23" s="24" t="s">
        <v>44</v>
      </c>
      <c r="B23" s="35">
        <v>9000</v>
      </c>
      <c r="C23" s="35">
        <v>9000</v>
      </c>
      <c r="D23" s="35">
        <v>9000</v>
      </c>
      <c r="E23" s="35">
        <v>9000</v>
      </c>
      <c r="F23" s="35">
        <v>9000</v>
      </c>
      <c r="G23" s="35">
        <v>9000</v>
      </c>
      <c r="H23" s="35">
        <v>9000</v>
      </c>
      <c r="I23" s="35">
        <v>9000</v>
      </c>
      <c r="J23" s="35">
        <v>9000</v>
      </c>
      <c r="K23" s="35">
        <v>9000</v>
      </c>
      <c r="L23" s="35">
        <v>9000</v>
      </c>
      <c r="M23" s="35">
        <v>9000</v>
      </c>
      <c r="N23" s="35">
        <f>SUM(B23:M23)</f>
        <v>108000</v>
      </c>
    </row>
    <row r="24" spans="1:14" ht="20.100000000000001" customHeight="1" x14ac:dyDescent="0.25">
      <c r="A24" s="24" t="s">
        <v>96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>
        <f>+M23*0.32</f>
        <v>2880</v>
      </c>
    </row>
    <row r="25" spans="1:14" ht="20.100000000000001" customHeight="1" x14ac:dyDescent="0.25">
      <c r="A25" s="24" t="s">
        <v>45</v>
      </c>
      <c r="B25" s="35">
        <f>+B23*0.68</f>
        <v>6120</v>
      </c>
      <c r="C25" s="35">
        <f t="shared" ref="C25:M25" si="8">+C23*0.68</f>
        <v>6120</v>
      </c>
      <c r="D25" s="35">
        <f t="shared" si="8"/>
        <v>6120</v>
      </c>
      <c r="E25" s="35">
        <f t="shared" si="8"/>
        <v>6120</v>
      </c>
      <c r="F25" s="35">
        <f t="shared" si="8"/>
        <v>6120</v>
      </c>
      <c r="G25" s="35">
        <f t="shared" si="8"/>
        <v>6120</v>
      </c>
      <c r="H25" s="35">
        <f t="shared" si="8"/>
        <v>6120</v>
      </c>
      <c r="I25" s="35">
        <f t="shared" si="8"/>
        <v>6120</v>
      </c>
      <c r="J25" s="35">
        <f t="shared" si="8"/>
        <v>6120</v>
      </c>
      <c r="K25" s="35">
        <f t="shared" si="8"/>
        <v>6120</v>
      </c>
      <c r="L25" s="35">
        <f t="shared" si="8"/>
        <v>6120</v>
      </c>
      <c r="M25" s="35">
        <f t="shared" si="8"/>
        <v>6120</v>
      </c>
      <c r="N25" s="35">
        <f t="shared" ref="N25:N26" si="9">SUM(B25:M25)</f>
        <v>73440</v>
      </c>
    </row>
    <row r="26" spans="1:14" ht="20.100000000000001" customHeight="1" x14ac:dyDescent="0.25">
      <c r="A26" s="24" t="s">
        <v>46</v>
      </c>
      <c r="B26" s="35">
        <v>2752</v>
      </c>
      <c r="C26" s="35">
        <f>+B23*0.32</f>
        <v>2880</v>
      </c>
      <c r="D26" s="35">
        <f t="shared" ref="D26:M26" si="10">+C23*0.32</f>
        <v>2880</v>
      </c>
      <c r="E26" s="35">
        <f t="shared" si="10"/>
        <v>2880</v>
      </c>
      <c r="F26" s="35">
        <f t="shared" si="10"/>
        <v>2880</v>
      </c>
      <c r="G26" s="35">
        <f t="shared" si="10"/>
        <v>2880</v>
      </c>
      <c r="H26" s="35">
        <f t="shared" si="10"/>
        <v>2880</v>
      </c>
      <c r="I26" s="35">
        <f t="shared" si="10"/>
        <v>2880</v>
      </c>
      <c r="J26" s="35">
        <f t="shared" si="10"/>
        <v>2880</v>
      </c>
      <c r="K26" s="35">
        <f t="shared" si="10"/>
        <v>2880</v>
      </c>
      <c r="L26" s="35">
        <f t="shared" si="10"/>
        <v>2880</v>
      </c>
      <c r="M26" s="35">
        <f t="shared" si="10"/>
        <v>2880</v>
      </c>
      <c r="N26" s="35">
        <f t="shared" si="9"/>
        <v>34432</v>
      </c>
    </row>
    <row r="27" spans="1:14" ht="20.100000000000001" customHeight="1" thickBot="1" x14ac:dyDescent="0.3">
      <c r="A27" s="6"/>
      <c r="B27" s="34">
        <f>SUM(B25:B26)</f>
        <v>8872</v>
      </c>
      <c r="C27" s="34">
        <f t="shared" ref="C27:N27" si="11">SUM(C25:C26)</f>
        <v>9000</v>
      </c>
      <c r="D27" s="34">
        <f t="shared" si="11"/>
        <v>9000</v>
      </c>
      <c r="E27" s="34">
        <f t="shared" si="11"/>
        <v>9000</v>
      </c>
      <c r="F27" s="34">
        <f t="shared" si="11"/>
        <v>9000</v>
      </c>
      <c r="G27" s="34">
        <f t="shared" si="11"/>
        <v>9000</v>
      </c>
      <c r="H27" s="34">
        <f t="shared" si="11"/>
        <v>9000</v>
      </c>
      <c r="I27" s="34">
        <f t="shared" si="11"/>
        <v>9000</v>
      </c>
      <c r="J27" s="34">
        <f t="shared" si="11"/>
        <v>9000</v>
      </c>
      <c r="K27" s="34">
        <f t="shared" si="11"/>
        <v>9000</v>
      </c>
      <c r="L27" s="34">
        <f t="shared" si="11"/>
        <v>9000</v>
      </c>
      <c r="M27" s="34">
        <f t="shared" si="11"/>
        <v>9000</v>
      </c>
      <c r="N27" s="34">
        <f t="shared" si="11"/>
        <v>107872</v>
      </c>
    </row>
    <row r="28" spans="1:14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6" sqref="A6"/>
    </sheetView>
  </sheetViews>
  <sheetFormatPr defaultRowHeight="15" x14ac:dyDescent="0.25"/>
  <cols>
    <col min="1" max="1" width="29.28515625" customWidth="1"/>
    <col min="2" max="14" width="10.7109375" customWidth="1"/>
  </cols>
  <sheetData>
    <row r="1" spans="1:14" ht="20.100000000000001" customHeight="1" x14ac:dyDescent="0.25">
      <c r="A1" s="7"/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</row>
    <row r="2" spans="1:14" ht="20.100000000000001" customHeight="1" x14ac:dyDescent="0.25">
      <c r="A2" s="7"/>
      <c r="B2" s="9" t="s">
        <v>20</v>
      </c>
      <c r="C2" s="9" t="s">
        <v>20</v>
      </c>
      <c r="D2" s="9" t="s">
        <v>20</v>
      </c>
      <c r="E2" s="9" t="s">
        <v>20</v>
      </c>
      <c r="F2" s="9" t="s">
        <v>20</v>
      </c>
      <c r="G2" s="9" t="s">
        <v>20</v>
      </c>
      <c r="H2" s="9" t="s">
        <v>20</v>
      </c>
      <c r="I2" s="9" t="s">
        <v>20</v>
      </c>
      <c r="J2" s="9" t="s">
        <v>20</v>
      </c>
      <c r="K2" s="9" t="s">
        <v>20</v>
      </c>
      <c r="L2" s="9" t="s">
        <v>20</v>
      </c>
      <c r="M2" s="9" t="s">
        <v>20</v>
      </c>
      <c r="N2" s="9" t="s">
        <v>20</v>
      </c>
    </row>
    <row r="3" spans="1:14" ht="20.100000000000001" customHeight="1" x14ac:dyDescent="0.25">
      <c r="A3" s="7" t="s">
        <v>0</v>
      </c>
      <c r="B3" s="21">
        <f xml:space="preserve"> 'Sales Budget'!$B$3</f>
        <v>500</v>
      </c>
      <c r="C3" s="21">
        <f xml:space="preserve"> 'Sales Budget'!$C$3</f>
        <v>600</v>
      </c>
      <c r="D3" s="21">
        <f xml:space="preserve"> 'Sales Budget'!$D$3</f>
        <v>750</v>
      </c>
      <c r="E3" s="21">
        <f xml:space="preserve"> 'Sales Budget'!$E$3</f>
        <v>900</v>
      </c>
      <c r="F3" s="21">
        <f xml:space="preserve"> 'Sales Budget'!$F$3</f>
        <v>1000</v>
      </c>
      <c r="G3" s="21">
        <f xml:space="preserve"> 'Sales Budget'!$G$3</f>
        <v>1000</v>
      </c>
      <c r="H3" s="21">
        <f xml:space="preserve"> 'Sales Budget'!$H$3</f>
        <v>800</v>
      </c>
      <c r="I3" s="21">
        <f xml:space="preserve"> 'Sales Budget'!$I$3</f>
        <v>700</v>
      </c>
      <c r="J3" s="21">
        <f xml:space="preserve"> 'Sales Budget'!$J$3</f>
        <v>950</v>
      </c>
      <c r="K3" s="21">
        <f xml:space="preserve"> 'Sales Budget'!$K$3</f>
        <v>650</v>
      </c>
      <c r="L3" s="21">
        <f xml:space="preserve"> 'Sales Budget'!$L$3</f>
        <v>850</v>
      </c>
      <c r="M3" s="21">
        <f xml:space="preserve"> 'Sales Budget'!$M$3</f>
        <v>1100</v>
      </c>
      <c r="N3" s="21">
        <f>SUM(B3:M3)</f>
        <v>9800</v>
      </c>
    </row>
    <row r="4" spans="1:14" ht="20.100000000000001" customHeight="1" x14ac:dyDescent="0.25">
      <c r="A4" s="7" t="s">
        <v>1</v>
      </c>
      <c r="B4" s="21">
        <f xml:space="preserve"> 'Sales Budget'!$B$4</f>
        <v>300</v>
      </c>
      <c r="C4" s="21">
        <f xml:space="preserve"> 'Sales Budget'!$C$4</f>
        <v>350</v>
      </c>
      <c r="D4" s="21">
        <f xml:space="preserve"> 'Sales Budget'!$D$4</f>
        <v>400</v>
      </c>
      <c r="E4" s="21">
        <f xml:space="preserve"> 'Sales Budget'!$E$4</f>
        <v>700</v>
      </c>
      <c r="F4" s="21">
        <f xml:space="preserve"> 'Sales Budget'!$F$4</f>
        <v>800</v>
      </c>
      <c r="G4" s="21">
        <f xml:space="preserve"> 'Sales Budget'!$G$4</f>
        <v>1200</v>
      </c>
      <c r="H4" s="21">
        <f xml:space="preserve"> 'Sales Budget'!$H$4</f>
        <v>1000</v>
      </c>
      <c r="I4" s="21">
        <f xml:space="preserve"> 'Sales Budget'!$I$4</f>
        <v>600</v>
      </c>
      <c r="J4" s="21">
        <f xml:space="preserve"> 'Sales Budget'!$J$4</f>
        <v>400</v>
      </c>
      <c r="K4" s="21">
        <f xml:space="preserve"> 'Sales Budget'!$K$4</f>
        <v>300</v>
      </c>
      <c r="L4" s="21">
        <f xml:space="preserve"> 'Sales Budget'!$L$4</f>
        <v>450</v>
      </c>
      <c r="M4" s="21">
        <f xml:space="preserve"> 'Sales Budget'!$M$4</f>
        <v>600</v>
      </c>
      <c r="N4" s="21">
        <f t="shared" ref="N4:N5" si="0">SUM(B4:M4)</f>
        <v>7100</v>
      </c>
    </row>
    <row r="5" spans="1:14" ht="20.100000000000001" customHeight="1" x14ac:dyDescent="0.25">
      <c r="A5" s="7" t="s">
        <v>2</v>
      </c>
      <c r="B5" s="21">
        <f xml:space="preserve"> 'Sales Budget'!$B$5</f>
        <v>800</v>
      </c>
      <c r="C5" s="21">
        <f xml:space="preserve"> 'Sales Budget'!$C$5</f>
        <v>900</v>
      </c>
      <c r="D5" s="21">
        <f xml:space="preserve"> 'Sales Budget'!$D$5</f>
        <v>700</v>
      </c>
      <c r="E5" s="21">
        <f xml:space="preserve"> 'Sales Budget'!$E$5</f>
        <v>650</v>
      </c>
      <c r="F5" s="21">
        <f xml:space="preserve"> 'Sales Budget'!$F$5</f>
        <v>500</v>
      </c>
      <c r="G5" s="21">
        <f xml:space="preserve"> 'Sales Budget'!$G$5</f>
        <v>400</v>
      </c>
      <c r="H5" s="21">
        <f xml:space="preserve"> 'Sales Budget'!$H$5</f>
        <v>350</v>
      </c>
      <c r="I5" s="21">
        <f xml:space="preserve"> 'Sales Budget'!$I$5</f>
        <v>200</v>
      </c>
      <c r="J5" s="21">
        <f xml:space="preserve"> 'Sales Budget'!$J$5</f>
        <v>500</v>
      </c>
      <c r="K5" s="21">
        <f xml:space="preserve"> 'Sales Budget'!$K$5</f>
        <v>600</v>
      </c>
      <c r="L5" s="21">
        <f xml:space="preserve"> 'Sales Budget'!$L$5</f>
        <v>750</v>
      </c>
      <c r="M5" s="21">
        <f xml:space="preserve"> 'Sales Budget'!$M$5</f>
        <v>850</v>
      </c>
      <c r="N5" s="21">
        <f t="shared" si="0"/>
        <v>7200</v>
      </c>
    </row>
    <row r="6" spans="1:14" ht="20.10000000000000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0.100000000000001" customHeight="1" x14ac:dyDescent="0.25">
      <c r="A7" s="7" t="s">
        <v>47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0.100000000000001" customHeight="1" x14ac:dyDescent="0.25">
      <c r="A8" s="7" t="s">
        <v>0</v>
      </c>
      <c r="B8" s="27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0.100000000000001" customHeight="1" x14ac:dyDescent="0.25">
      <c r="A9" s="7" t="s">
        <v>1</v>
      </c>
      <c r="B9" s="27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0.100000000000001" customHeight="1" x14ac:dyDescent="0.25">
      <c r="A10" s="7" t="s">
        <v>2</v>
      </c>
      <c r="B10" s="27">
        <v>1.5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0.100000000000001" customHeight="1" x14ac:dyDescent="0.25">
      <c r="A12" s="7" t="s">
        <v>48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</row>
    <row r="13" spans="1:14" ht="20.100000000000001" customHeight="1" x14ac:dyDescent="0.25">
      <c r="A13" s="7"/>
      <c r="B13" s="9" t="s">
        <v>20</v>
      </c>
      <c r="C13" s="9" t="s">
        <v>20</v>
      </c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9" t="s">
        <v>20</v>
      </c>
      <c r="K13" s="9" t="s">
        <v>20</v>
      </c>
      <c r="L13" s="9" t="s">
        <v>20</v>
      </c>
      <c r="M13" s="9" t="s">
        <v>20</v>
      </c>
      <c r="N13" s="9" t="s">
        <v>20</v>
      </c>
    </row>
    <row r="14" spans="1:14" ht="20.100000000000001" customHeight="1" x14ac:dyDescent="0.25">
      <c r="A14" s="7" t="s">
        <v>0</v>
      </c>
      <c r="B14" s="28">
        <f>+B3*$B$8</f>
        <v>1500</v>
      </c>
      <c r="C14" s="28">
        <f t="shared" ref="C14:M14" si="1">+C3*$B$8</f>
        <v>1800</v>
      </c>
      <c r="D14" s="28">
        <f t="shared" si="1"/>
        <v>2250</v>
      </c>
      <c r="E14" s="28">
        <f t="shared" si="1"/>
        <v>2700</v>
      </c>
      <c r="F14" s="28">
        <f t="shared" si="1"/>
        <v>3000</v>
      </c>
      <c r="G14" s="28">
        <f t="shared" si="1"/>
        <v>3000</v>
      </c>
      <c r="H14" s="28">
        <f t="shared" si="1"/>
        <v>2400</v>
      </c>
      <c r="I14" s="28">
        <f t="shared" si="1"/>
        <v>2100</v>
      </c>
      <c r="J14" s="28">
        <f t="shared" si="1"/>
        <v>2850</v>
      </c>
      <c r="K14" s="28">
        <f t="shared" si="1"/>
        <v>1950</v>
      </c>
      <c r="L14" s="28">
        <f t="shared" si="1"/>
        <v>2550</v>
      </c>
      <c r="M14" s="28">
        <f t="shared" si="1"/>
        <v>3300</v>
      </c>
      <c r="N14" s="29">
        <f>SUM(B14:M14)</f>
        <v>29400</v>
      </c>
    </row>
    <row r="15" spans="1:14" ht="20.100000000000001" customHeight="1" x14ac:dyDescent="0.25">
      <c r="A15" s="7" t="s">
        <v>1</v>
      </c>
      <c r="B15" s="28">
        <f>+B4*$B$9</f>
        <v>1500</v>
      </c>
      <c r="C15" s="28">
        <f t="shared" ref="C15:M15" si="2">+C4*$B$9</f>
        <v>1750</v>
      </c>
      <c r="D15" s="28">
        <f t="shared" si="2"/>
        <v>2000</v>
      </c>
      <c r="E15" s="28">
        <f t="shared" si="2"/>
        <v>3500</v>
      </c>
      <c r="F15" s="28">
        <f t="shared" si="2"/>
        <v>4000</v>
      </c>
      <c r="G15" s="28">
        <f t="shared" si="2"/>
        <v>6000</v>
      </c>
      <c r="H15" s="28">
        <f t="shared" si="2"/>
        <v>5000</v>
      </c>
      <c r="I15" s="28">
        <f t="shared" si="2"/>
        <v>3000</v>
      </c>
      <c r="J15" s="28">
        <f t="shared" si="2"/>
        <v>2000</v>
      </c>
      <c r="K15" s="28">
        <f t="shared" si="2"/>
        <v>1500</v>
      </c>
      <c r="L15" s="28">
        <f t="shared" si="2"/>
        <v>2250</v>
      </c>
      <c r="M15" s="28">
        <f t="shared" si="2"/>
        <v>3000</v>
      </c>
      <c r="N15" s="29">
        <f>SUM(B15:M15)</f>
        <v>35500</v>
      </c>
    </row>
    <row r="16" spans="1:14" ht="20.100000000000001" customHeight="1" x14ac:dyDescent="0.25">
      <c r="A16" s="7" t="s">
        <v>2</v>
      </c>
      <c r="B16" s="28">
        <f>+B5*$B$10</f>
        <v>1200</v>
      </c>
      <c r="C16" s="28">
        <f t="shared" ref="C16:M16" si="3">+C5*$B$10</f>
        <v>1350</v>
      </c>
      <c r="D16" s="28">
        <f t="shared" si="3"/>
        <v>1050</v>
      </c>
      <c r="E16" s="28">
        <f t="shared" si="3"/>
        <v>975</v>
      </c>
      <c r="F16" s="28">
        <f t="shared" si="3"/>
        <v>750</v>
      </c>
      <c r="G16" s="28">
        <f t="shared" si="3"/>
        <v>600</v>
      </c>
      <c r="H16" s="28">
        <f t="shared" si="3"/>
        <v>525</v>
      </c>
      <c r="I16" s="28">
        <f t="shared" si="3"/>
        <v>300</v>
      </c>
      <c r="J16" s="28">
        <f t="shared" si="3"/>
        <v>750</v>
      </c>
      <c r="K16" s="28">
        <f t="shared" si="3"/>
        <v>900</v>
      </c>
      <c r="L16" s="28">
        <f t="shared" si="3"/>
        <v>1125</v>
      </c>
      <c r="M16" s="28">
        <f t="shared" si="3"/>
        <v>1275</v>
      </c>
      <c r="N16" s="29">
        <f>SUM(B16:M16)</f>
        <v>10800</v>
      </c>
    </row>
    <row r="17" spans="1:14" ht="20.100000000000001" customHeight="1" thickBot="1" x14ac:dyDescent="0.3">
      <c r="A17" s="7" t="s">
        <v>15</v>
      </c>
      <c r="B17" s="25">
        <f t="shared" ref="B17:N17" si="4">SUM(B14:B16)</f>
        <v>4200</v>
      </c>
      <c r="C17" s="25">
        <f t="shared" si="4"/>
        <v>4900</v>
      </c>
      <c r="D17" s="25">
        <f t="shared" si="4"/>
        <v>5300</v>
      </c>
      <c r="E17" s="25">
        <f t="shared" si="4"/>
        <v>7175</v>
      </c>
      <c r="F17" s="25">
        <f t="shared" si="4"/>
        <v>7750</v>
      </c>
      <c r="G17" s="25">
        <f t="shared" si="4"/>
        <v>9600</v>
      </c>
      <c r="H17" s="25">
        <f t="shared" si="4"/>
        <v>7925</v>
      </c>
      <c r="I17" s="25">
        <f t="shared" si="4"/>
        <v>5400</v>
      </c>
      <c r="J17" s="25">
        <f t="shared" si="4"/>
        <v>5600</v>
      </c>
      <c r="K17" s="25">
        <f t="shared" si="4"/>
        <v>4350</v>
      </c>
      <c r="L17" s="25">
        <f t="shared" si="4"/>
        <v>5925</v>
      </c>
      <c r="M17" s="25">
        <f t="shared" si="4"/>
        <v>7575</v>
      </c>
      <c r="N17" s="25">
        <f t="shared" si="4"/>
        <v>75700</v>
      </c>
    </row>
    <row r="18" spans="1:14" ht="20.100000000000001" customHeight="1" thickTop="1" x14ac:dyDescent="0.25">
      <c r="A18" s="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0.100000000000001" customHeight="1" x14ac:dyDescent="0.25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20.100000000000001" customHeight="1" x14ac:dyDescent="0.25">
      <c r="A20" s="7" t="s">
        <v>42</v>
      </c>
      <c r="B20" s="10">
        <v>7200</v>
      </c>
      <c r="C20" s="10">
        <f>+B17</f>
        <v>4200</v>
      </c>
      <c r="D20" s="10">
        <f t="shared" ref="D20:M20" si="5">+C17</f>
        <v>4900</v>
      </c>
      <c r="E20" s="10">
        <f t="shared" si="5"/>
        <v>5300</v>
      </c>
      <c r="F20" s="10">
        <f t="shared" si="5"/>
        <v>7175</v>
      </c>
      <c r="G20" s="10">
        <f t="shared" si="5"/>
        <v>7750</v>
      </c>
      <c r="H20" s="10">
        <f t="shared" si="5"/>
        <v>9600</v>
      </c>
      <c r="I20" s="10">
        <f t="shared" si="5"/>
        <v>7925</v>
      </c>
      <c r="J20" s="10">
        <f t="shared" si="5"/>
        <v>5400</v>
      </c>
      <c r="K20" s="10">
        <f t="shared" si="5"/>
        <v>5600</v>
      </c>
      <c r="L20" s="10">
        <f t="shared" si="5"/>
        <v>4350</v>
      </c>
      <c r="M20" s="10">
        <f t="shared" si="5"/>
        <v>5925</v>
      </c>
      <c r="N20" s="10">
        <f>SUM(B20:M20)</f>
        <v>75325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10" sqref="B10"/>
    </sheetView>
  </sheetViews>
  <sheetFormatPr defaultRowHeight="15" x14ac:dyDescent="0.25"/>
  <cols>
    <col min="1" max="1" width="31.5703125" customWidth="1"/>
    <col min="2" max="14" width="10.7109375" customWidth="1"/>
  </cols>
  <sheetData>
    <row r="1" spans="1:14" ht="20.100000000000001" customHeight="1" x14ac:dyDescent="0.25">
      <c r="A1" s="7"/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</row>
    <row r="2" spans="1:14" ht="20.100000000000001" customHeight="1" x14ac:dyDescent="0.25">
      <c r="A2" s="7" t="s">
        <v>50</v>
      </c>
      <c r="B2" s="9" t="s">
        <v>20</v>
      </c>
      <c r="C2" s="9" t="s">
        <v>20</v>
      </c>
      <c r="D2" s="9" t="s">
        <v>20</v>
      </c>
      <c r="E2" s="9" t="s">
        <v>20</v>
      </c>
      <c r="F2" s="9" t="s">
        <v>20</v>
      </c>
      <c r="G2" s="9" t="s">
        <v>20</v>
      </c>
      <c r="H2" s="9" t="s">
        <v>20</v>
      </c>
      <c r="I2" s="9" t="s">
        <v>20</v>
      </c>
      <c r="J2" s="9" t="s">
        <v>20</v>
      </c>
      <c r="K2" s="9" t="s">
        <v>20</v>
      </c>
      <c r="L2" s="9" t="s">
        <v>20</v>
      </c>
      <c r="M2" s="9" t="s">
        <v>20</v>
      </c>
      <c r="N2" s="9" t="s">
        <v>20</v>
      </c>
    </row>
    <row r="3" spans="1:14" ht="20.100000000000001" customHeight="1" x14ac:dyDescent="0.25">
      <c r="A3" s="7" t="s">
        <v>51</v>
      </c>
      <c r="B3" s="21">
        <f xml:space="preserve"> 'Sales Budget'!B25</f>
        <v>67440</v>
      </c>
      <c r="C3" s="21">
        <f xml:space="preserve"> 'Sales Budget'!C25</f>
        <v>65185</v>
      </c>
      <c r="D3" s="21">
        <f xml:space="preserve"> 'Sales Budget'!D25</f>
        <v>54125</v>
      </c>
      <c r="E3" s="21">
        <f xml:space="preserve"> 'Sales Budget'!E25</f>
        <v>56227.5</v>
      </c>
      <c r="F3" s="21">
        <f xml:space="preserve"> 'Sales Budget'!F25</f>
        <v>63612.5</v>
      </c>
      <c r="G3" s="21">
        <f xml:space="preserve"> 'Sales Budget'!G25</f>
        <v>75092.5</v>
      </c>
      <c r="H3" s="21">
        <f xml:space="preserve"> 'Sales Budget'!H25</f>
        <v>81917.5</v>
      </c>
      <c r="I3" s="21">
        <f xml:space="preserve"> 'Sales Budget'!I25</f>
        <v>83492.5</v>
      </c>
      <c r="J3" s="21">
        <f xml:space="preserve"> 'Sales Budget'!J25</f>
        <v>72275</v>
      </c>
      <c r="K3" s="21">
        <f xml:space="preserve"> 'Sales Budget'!K25</f>
        <v>58485</v>
      </c>
      <c r="L3" s="21">
        <f xml:space="preserve"> 'Sales Budget'!L25</f>
        <v>56787.5</v>
      </c>
      <c r="M3" s="21">
        <f xml:space="preserve"> 'Sales Budget'!M25</f>
        <v>57312.5</v>
      </c>
      <c r="N3" s="21">
        <f>SUM(B3:M3)</f>
        <v>791952.5</v>
      </c>
    </row>
    <row r="4" spans="1:14" ht="20.100000000000001" customHeight="1" x14ac:dyDescent="0.25">
      <c r="A4" s="7" t="s">
        <v>68</v>
      </c>
      <c r="B4" s="21">
        <v>17</v>
      </c>
      <c r="C4" s="21">
        <f>+B23*0.005</f>
        <v>70.75</v>
      </c>
      <c r="D4" s="21">
        <f>+C23*0.005</f>
        <v>118.84875</v>
      </c>
      <c r="E4" s="21"/>
      <c r="F4" s="21"/>
      <c r="G4" s="21"/>
      <c r="H4" s="21"/>
      <c r="I4" s="21"/>
      <c r="J4" s="21">
        <f t="shared" ref="J4:M4" si="0">+I23*0.005</f>
        <v>14.800219656368609</v>
      </c>
      <c r="K4" s="21">
        <f t="shared" si="0"/>
        <v>112.80422075465049</v>
      </c>
      <c r="L4" s="21">
        <f t="shared" si="0"/>
        <v>105.63324185842376</v>
      </c>
      <c r="M4" s="21">
        <f t="shared" si="0"/>
        <v>99.01390806771586</v>
      </c>
      <c r="N4" s="21">
        <f>SUM(B4:M4)</f>
        <v>538.85034033715874</v>
      </c>
    </row>
    <row r="5" spans="1:14" ht="20.100000000000001" customHeight="1" thickBot="1" x14ac:dyDescent="0.3">
      <c r="A5" s="7" t="s">
        <v>63</v>
      </c>
      <c r="B5" s="22">
        <f>SUM(B3:B4)</f>
        <v>67457</v>
      </c>
      <c r="C5" s="22">
        <f t="shared" ref="C5:N5" si="1">SUM(C3:C4)</f>
        <v>65255.75</v>
      </c>
      <c r="D5" s="22">
        <f t="shared" si="1"/>
        <v>54243.848749999997</v>
      </c>
      <c r="E5" s="22">
        <f t="shared" si="1"/>
        <v>56227.5</v>
      </c>
      <c r="F5" s="22">
        <f t="shared" si="1"/>
        <v>63612.5</v>
      </c>
      <c r="G5" s="22">
        <f t="shared" si="1"/>
        <v>75092.5</v>
      </c>
      <c r="H5" s="22">
        <f t="shared" si="1"/>
        <v>81917.5</v>
      </c>
      <c r="I5" s="22">
        <f t="shared" si="1"/>
        <v>83492.5</v>
      </c>
      <c r="J5" s="22">
        <f t="shared" si="1"/>
        <v>72289.800219656376</v>
      </c>
      <c r="K5" s="22">
        <f t="shared" si="1"/>
        <v>58597.804220754653</v>
      </c>
      <c r="L5" s="22">
        <f t="shared" si="1"/>
        <v>56893.133241858421</v>
      </c>
      <c r="M5" s="22">
        <f t="shared" si="1"/>
        <v>57411.513908067718</v>
      </c>
      <c r="N5" s="22">
        <f t="shared" si="1"/>
        <v>792491.35034033714</v>
      </c>
    </row>
    <row r="6" spans="1:14" ht="20.100000000000001" customHeight="1" thickTop="1" x14ac:dyDescent="0.25">
      <c r="A6" s="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0.100000000000001" customHeight="1" x14ac:dyDescent="0.25">
      <c r="A7" s="7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20.100000000000001" customHeight="1" x14ac:dyDescent="0.25">
      <c r="A8" s="7" t="s">
        <v>53</v>
      </c>
      <c r="B8" s="23">
        <f>'Direct Materials Budget'!B30</f>
        <v>20840</v>
      </c>
      <c r="C8" s="23">
        <f>'Direct Materials Budget'!C30</f>
        <v>16600</v>
      </c>
      <c r="D8" s="23">
        <f>'Direct Materials Budget'!D30</f>
        <v>14720</v>
      </c>
      <c r="E8" s="23">
        <f>'Direct Materials Budget'!E30</f>
        <v>16140</v>
      </c>
      <c r="F8" s="23">
        <f>'Direct Materials Budget'!F30</f>
        <v>19060.5</v>
      </c>
      <c r="G8" s="23">
        <f>'Direct Materials Budget'!G30</f>
        <v>21528</v>
      </c>
      <c r="H8" s="23">
        <f>'Direct Materials Budget'!H30</f>
        <v>24331.200000000001</v>
      </c>
      <c r="I8" s="23">
        <f>'Direct Materials Budget'!I30</f>
        <v>23273.3</v>
      </c>
      <c r="J8" s="23">
        <f>'Direct Materials Budget'!J30</f>
        <v>17859</v>
      </c>
      <c r="K8" s="23">
        <f>'Direct Materials Budget'!K30</f>
        <v>16540</v>
      </c>
      <c r="L8" s="23">
        <f>'Direct Materials Budget'!L30</f>
        <v>15140</v>
      </c>
      <c r="M8" s="23">
        <f>'Direct Materials Budget'!M30</f>
        <v>16520</v>
      </c>
      <c r="N8" s="23">
        <f t="shared" ref="N8:N18" si="2">SUM(B8:M8)</f>
        <v>222552</v>
      </c>
    </row>
    <row r="9" spans="1:14" ht="20.100000000000001" customHeight="1" x14ac:dyDescent="0.25">
      <c r="A9" s="7" t="s">
        <v>54</v>
      </c>
      <c r="B9" s="23">
        <f>'Direct Labour and Salaries'!B21</f>
        <v>19790</v>
      </c>
      <c r="C9" s="23">
        <f>'Direct Labour and Salaries'!C21</f>
        <v>18336</v>
      </c>
      <c r="D9" s="23">
        <f>'Direct Labour and Salaries'!D21</f>
        <v>19914</v>
      </c>
      <c r="E9" s="23">
        <f>'Direct Labour and Salaries'!E21</f>
        <v>24279</v>
      </c>
      <c r="F9" s="23">
        <f>'Direct Labour and Salaries'!F21</f>
        <v>27246</v>
      </c>
      <c r="G9" s="23">
        <f>'Direct Labour and Salaries'!G21</f>
        <v>31320</v>
      </c>
      <c r="H9" s="23">
        <f>'Direct Labour and Salaries'!H21</f>
        <v>29073</v>
      </c>
      <c r="I9" s="23">
        <f>'Direct Labour and Salaries'!I21</f>
        <v>21564</v>
      </c>
      <c r="J9" s="23">
        <f>'Direct Labour and Salaries'!J21</f>
        <v>20430</v>
      </c>
      <c r="K9" s="23">
        <f>'Direct Labour and Salaries'!K21</f>
        <v>18192</v>
      </c>
      <c r="L9" s="23">
        <f>'Direct Labour and Salaries'!L21</f>
        <v>20727</v>
      </c>
      <c r="M9" s="23">
        <f>'Direct Labour and Salaries'!M21</f>
        <v>26655</v>
      </c>
      <c r="N9" s="23">
        <f t="shared" si="2"/>
        <v>277526</v>
      </c>
    </row>
    <row r="10" spans="1:14" ht="20.100000000000001" customHeight="1" x14ac:dyDescent="0.25">
      <c r="A10" s="7" t="s">
        <v>55</v>
      </c>
      <c r="B10" s="23">
        <f>'[1]Variable Overhead Budget'!B20</f>
        <v>7200</v>
      </c>
      <c r="C10" s="23">
        <f>'[1]Variable Overhead Budget'!C20</f>
        <v>4200</v>
      </c>
      <c r="D10" s="23">
        <f>'[1]Variable Overhead Budget'!D20</f>
        <v>4900</v>
      </c>
      <c r="E10" s="23">
        <f>'[1]Variable Overhead Budget'!E20</f>
        <v>5300</v>
      </c>
      <c r="F10" s="23">
        <f>'[1]Variable Overhead Budget'!F20</f>
        <v>7175</v>
      </c>
      <c r="G10" s="23">
        <f>'[1]Variable Overhead Budget'!G20</f>
        <v>7750</v>
      </c>
      <c r="H10" s="23">
        <f>'[1]Variable Overhead Budget'!H20</f>
        <v>9600</v>
      </c>
      <c r="I10" s="23">
        <f>'[1]Variable Overhead Budget'!I20</f>
        <v>7925</v>
      </c>
      <c r="J10" s="23">
        <f>'[1]Variable Overhead Budget'!J20</f>
        <v>5400</v>
      </c>
      <c r="K10" s="23">
        <f>'[1]Variable Overhead Budget'!K20</f>
        <v>5600</v>
      </c>
      <c r="L10" s="23">
        <f>'[1]Variable Overhead Budget'!L20</f>
        <v>4350</v>
      </c>
      <c r="M10" s="23">
        <f>'[1]Variable Overhead Budget'!M20</f>
        <v>5925</v>
      </c>
      <c r="N10" s="23">
        <f t="shared" si="2"/>
        <v>75325</v>
      </c>
    </row>
    <row r="11" spans="1:14" ht="20.100000000000001" customHeight="1" x14ac:dyDescent="0.25">
      <c r="A11" s="7" t="s">
        <v>56</v>
      </c>
      <c r="B11" s="23">
        <f>'Direct Labour and Salaries'!B27</f>
        <v>8872</v>
      </c>
      <c r="C11" s="23">
        <f>'Direct Labour and Salaries'!C27</f>
        <v>9000</v>
      </c>
      <c r="D11" s="23">
        <f>'Direct Labour and Salaries'!D27</f>
        <v>9000</v>
      </c>
      <c r="E11" s="23">
        <f>'Direct Labour and Salaries'!E27</f>
        <v>9000</v>
      </c>
      <c r="F11" s="23">
        <f>'Direct Labour and Salaries'!F27</f>
        <v>9000</v>
      </c>
      <c r="G11" s="23">
        <f>'Direct Labour and Salaries'!G27</f>
        <v>9000</v>
      </c>
      <c r="H11" s="23">
        <f>'Direct Labour and Salaries'!H27</f>
        <v>9000</v>
      </c>
      <c r="I11" s="23">
        <f>'Direct Labour and Salaries'!I27</f>
        <v>9000</v>
      </c>
      <c r="J11" s="23">
        <f>'Direct Labour and Salaries'!J27</f>
        <v>9000</v>
      </c>
      <c r="K11" s="23">
        <f>'Direct Labour and Salaries'!K27</f>
        <v>9000</v>
      </c>
      <c r="L11" s="23">
        <f>'Direct Labour and Salaries'!L27</f>
        <v>9000</v>
      </c>
      <c r="M11" s="23">
        <f>'Direct Labour and Salaries'!M27</f>
        <v>9000</v>
      </c>
      <c r="N11" s="23">
        <f t="shared" si="2"/>
        <v>107872</v>
      </c>
    </row>
    <row r="12" spans="1:14" ht="20.100000000000001" customHeight="1" x14ac:dyDescent="0.25">
      <c r="A12" s="7" t="s">
        <v>57</v>
      </c>
      <c r="B12" s="19"/>
      <c r="C12" s="19"/>
      <c r="D12" s="19">
        <v>30000</v>
      </c>
      <c r="E12" s="19"/>
      <c r="F12" s="19"/>
      <c r="G12" s="19"/>
      <c r="H12" s="19"/>
      <c r="I12" s="19"/>
      <c r="J12" s="19"/>
      <c r="K12" s="19"/>
      <c r="L12" s="19"/>
      <c r="M12" s="19"/>
      <c r="N12" s="23">
        <f t="shared" si="2"/>
        <v>30000</v>
      </c>
    </row>
    <row r="13" spans="1:14" ht="20.100000000000001" customHeight="1" x14ac:dyDescent="0.25">
      <c r="A13" s="7" t="s">
        <v>58</v>
      </c>
      <c r="B13" s="19"/>
      <c r="C13" s="19">
        <v>7500</v>
      </c>
      <c r="D13" s="19"/>
      <c r="E13" s="19"/>
      <c r="F13" s="19">
        <v>7500</v>
      </c>
      <c r="G13" s="19"/>
      <c r="H13" s="19"/>
      <c r="I13" s="19">
        <v>9000</v>
      </c>
      <c r="J13" s="19"/>
      <c r="K13" s="19"/>
      <c r="L13" s="19">
        <v>9000</v>
      </c>
      <c r="M13" s="19"/>
      <c r="N13" s="23">
        <f t="shared" si="2"/>
        <v>33000</v>
      </c>
    </row>
    <row r="14" spans="1:14" ht="20.100000000000001" customHeight="1" x14ac:dyDescent="0.25">
      <c r="A14" s="7" t="s">
        <v>59</v>
      </c>
      <c r="B14" s="19"/>
      <c r="C14" s="19"/>
      <c r="D14" s="19"/>
      <c r="E14" s="19">
        <v>7500</v>
      </c>
      <c r="F14" s="19"/>
      <c r="G14" s="19"/>
      <c r="H14" s="19"/>
      <c r="I14" s="19"/>
      <c r="J14" s="19"/>
      <c r="K14" s="19">
        <v>7500</v>
      </c>
      <c r="L14" s="19"/>
      <c r="M14" s="19"/>
      <c r="N14" s="23">
        <f t="shared" si="2"/>
        <v>15000</v>
      </c>
    </row>
    <row r="15" spans="1:14" ht="20.100000000000001" customHeight="1" x14ac:dyDescent="0.25">
      <c r="A15" s="7" t="s">
        <v>60</v>
      </c>
      <c r="B15" s="19"/>
      <c r="C15" s="19"/>
      <c r="D15" s="19"/>
      <c r="E15" s="19"/>
      <c r="F15" s="19">
        <v>6000</v>
      </c>
      <c r="G15" s="19"/>
      <c r="H15" s="19"/>
      <c r="I15" s="19"/>
      <c r="J15" s="19"/>
      <c r="K15" s="19"/>
      <c r="L15" s="19"/>
      <c r="M15" s="19"/>
      <c r="N15" s="23">
        <f t="shared" si="2"/>
        <v>6000</v>
      </c>
    </row>
    <row r="16" spans="1:14" ht="20.100000000000001" customHeight="1" x14ac:dyDescent="0.25">
      <c r="A16" s="7" t="s">
        <v>61</v>
      </c>
      <c r="B16" s="19"/>
      <c r="C16" s="19"/>
      <c r="D16" s="19"/>
      <c r="E16" s="19">
        <v>5000</v>
      </c>
      <c r="F16" s="19"/>
      <c r="G16" s="19"/>
      <c r="H16" s="19"/>
      <c r="I16" s="19"/>
      <c r="J16" s="19"/>
      <c r="K16" s="19"/>
      <c r="L16" s="19"/>
      <c r="M16" s="19"/>
      <c r="N16" s="23">
        <f t="shared" si="2"/>
        <v>5000</v>
      </c>
    </row>
    <row r="17" spans="1:14" ht="20.100000000000001" customHeight="1" x14ac:dyDescent="0.25">
      <c r="A17" s="7" t="s">
        <v>62</v>
      </c>
      <c r="B17" s="19"/>
      <c r="C17" s="19"/>
      <c r="D17" s="19"/>
      <c r="E17" s="19"/>
      <c r="F17" s="19"/>
      <c r="G17" s="19"/>
      <c r="H17" s="19"/>
      <c r="I17" s="19"/>
      <c r="J17" s="19"/>
      <c r="K17" s="19">
        <v>3200</v>
      </c>
      <c r="L17" s="19"/>
      <c r="M17" s="19"/>
      <c r="N17" s="23">
        <f t="shared" si="2"/>
        <v>3200</v>
      </c>
    </row>
    <row r="18" spans="1:14" ht="20.100000000000001" customHeight="1" x14ac:dyDescent="0.25">
      <c r="A18" s="7" t="s">
        <v>69</v>
      </c>
      <c r="B18" s="19"/>
      <c r="C18" s="19"/>
      <c r="D18" s="19"/>
      <c r="E18" s="19">
        <f>-D23*0.02</f>
        <v>10.408025000000052</v>
      </c>
      <c r="F18" s="19">
        <f t="shared" ref="F18:I18" si="3">-E23*0.02</f>
        <v>230.44618549999998</v>
      </c>
      <c r="G18" s="19">
        <f t="shared" si="3"/>
        <v>482.43510920999995</v>
      </c>
      <c r="H18" s="19">
        <f t="shared" si="3"/>
        <v>382.19381139419988</v>
      </c>
      <c r="I18" s="19">
        <f t="shared" si="3"/>
        <v>191.57168762208386</v>
      </c>
      <c r="J18" s="19"/>
      <c r="K18" s="19"/>
      <c r="L18" s="19"/>
      <c r="M18" s="19"/>
      <c r="N18" s="23">
        <f t="shared" si="2"/>
        <v>1297.0548187262837</v>
      </c>
    </row>
    <row r="19" spans="1:14" ht="20.100000000000001" customHeight="1" thickBot="1" x14ac:dyDescent="0.3">
      <c r="A19" s="7" t="s">
        <v>64</v>
      </c>
      <c r="B19" s="20">
        <f>SUM(B8:B18)</f>
        <v>56702</v>
      </c>
      <c r="C19" s="20">
        <f t="shared" ref="C19:N19" si="4">SUM(C8:C18)</f>
        <v>55636</v>
      </c>
      <c r="D19" s="20">
        <f t="shared" si="4"/>
        <v>78534</v>
      </c>
      <c r="E19" s="20">
        <f t="shared" si="4"/>
        <v>67229.408024999997</v>
      </c>
      <c r="F19" s="20">
        <f t="shared" si="4"/>
        <v>76211.946185499997</v>
      </c>
      <c r="G19" s="20">
        <f t="shared" si="4"/>
        <v>70080.435109209997</v>
      </c>
      <c r="H19" s="20">
        <f t="shared" si="4"/>
        <v>72386.393811394199</v>
      </c>
      <c r="I19" s="20">
        <f t="shared" si="4"/>
        <v>70953.871687622086</v>
      </c>
      <c r="J19" s="20">
        <f t="shared" si="4"/>
        <v>52689</v>
      </c>
      <c r="K19" s="20">
        <f t="shared" si="4"/>
        <v>60032</v>
      </c>
      <c r="L19" s="20">
        <f t="shared" si="4"/>
        <v>58217</v>
      </c>
      <c r="M19" s="20">
        <f t="shared" si="4"/>
        <v>58100</v>
      </c>
      <c r="N19" s="20">
        <f t="shared" si="4"/>
        <v>776772.05481872626</v>
      </c>
    </row>
    <row r="20" spans="1:14" ht="20.100000000000001" customHeight="1" thickTop="1" x14ac:dyDescent="0.25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20.100000000000001" customHeight="1" x14ac:dyDescent="0.25">
      <c r="A21" s="7" t="s">
        <v>65</v>
      </c>
      <c r="B21" s="19">
        <f>+B5-B19</f>
        <v>10755</v>
      </c>
      <c r="C21" s="19">
        <f t="shared" ref="C21:N21" si="5">+C5-C19</f>
        <v>9619.75</v>
      </c>
      <c r="D21" s="19">
        <f t="shared" si="5"/>
        <v>-24290.151250000003</v>
      </c>
      <c r="E21" s="19">
        <f t="shared" si="5"/>
        <v>-11001.908024999997</v>
      </c>
      <c r="F21" s="19">
        <f t="shared" si="5"/>
        <v>-12599.446185499997</v>
      </c>
      <c r="G21" s="19">
        <f t="shared" si="5"/>
        <v>5012.0648907900031</v>
      </c>
      <c r="H21" s="19">
        <f t="shared" si="5"/>
        <v>9531.1061886058014</v>
      </c>
      <c r="I21" s="19">
        <f t="shared" si="5"/>
        <v>12538.628312377914</v>
      </c>
      <c r="J21" s="19">
        <f t="shared" si="5"/>
        <v>19600.800219656376</v>
      </c>
      <c r="K21" s="19">
        <f t="shared" si="5"/>
        <v>-1434.1957792453468</v>
      </c>
      <c r="L21" s="19">
        <f t="shared" si="5"/>
        <v>-1323.8667581415793</v>
      </c>
      <c r="M21" s="19">
        <f t="shared" si="5"/>
        <v>-688.48609193228185</v>
      </c>
      <c r="N21" s="19">
        <f t="shared" si="5"/>
        <v>15719.295521610882</v>
      </c>
    </row>
    <row r="22" spans="1:14" ht="20.100000000000001" customHeight="1" x14ac:dyDescent="0.25">
      <c r="A22" s="7" t="s">
        <v>66</v>
      </c>
      <c r="B22" s="19">
        <v>3395</v>
      </c>
      <c r="C22" s="19">
        <f>+B23</f>
        <v>14150</v>
      </c>
      <c r="D22" s="19">
        <f t="shared" ref="D22:M22" si="6">+C23</f>
        <v>23769.75</v>
      </c>
      <c r="E22" s="19">
        <f t="shared" si="6"/>
        <v>-520.40125000000262</v>
      </c>
      <c r="F22" s="19">
        <f t="shared" si="6"/>
        <v>-11522.309275</v>
      </c>
      <c r="G22" s="19">
        <f t="shared" si="6"/>
        <v>-24121.755460499997</v>
      </c>
      <c r="H22" s="19">
        <f t="shared" si="6"/>
        <v>-19109.690569709994</v>
      </c>
      <c r="I22" s="19">
        <f t="shared" si="6"/>
        <v>-9578.5843811041923</v>
      </c>
      <c r="J22" s="19">
        <f t="shared" si="6"/>
        <v>2960.0439312737217</v>
      </c>
      <c r="K22" s="19">
        <f t="shared" si="6"/>
        <v>22560.844150930097</v>
      </c>
      <c r="L22" s="19">
        <f t="shared" si="6"/>
        <v>21126.648371684751</v>
      </c>
      <c r="M22" s="19">
        <f t="shared" si="6"/>
        <v>19802.781613543171</v>
      </c>
      <c r="N22" s="19">
        <f>+B22</f>
        <v>3395</v>
      </c>
    </row>
    <row r="23" spans="1:14" ht="20.100000000000001" customHeight="1" x14ac:dyDescent="0.25">
      <c r="A23" s="7" t="s">
        <v>67</v>
      </c>
      <c r="B23" s="19">
        <f>+B21+B22</f>
        <v>14150</v>
      </c>
      <c r="C23" s="19">
        <f t="shared" ref="C23:M23" si="7">+C21+C22</f>
        <v>23769.75</v>
      </c>
      <c r="D23" s="19">
        <f t="shared" si="7"/>
        <v>-520.40125000000262</v>
      </c>
      <c r="E23" s="19">
        <f t="shared" si="7"/>
        <v>-11522.309275</v>
      </c>
      <c r="F23" s="19">
        <f t="shared" si="7"/>
        <v>-24121.755460499997</v>
      </c>
      <c r="G23" s="19">
        <f t="shared" si="7"/>
        <v>-19109.690569709994</v>
      </c>
      <c r="H23" s="19">
        <f t="shared" si="7"/>
        <v>-9578.5843811041923</v>
      </c>
      <c r="I23" s="19">
        <f t="shared" si="7"/>
        <v>2960.0439312737217</v>
      </c>
      <c r="J23" s="19">
        <f t="shared" si="7"/>
        <v>22560.844150930097</v>
      </c>
      <c r="K23" s="19">
        <f t="shared" si="7"/>
        <v>21126.648371684751</v>
      </c>
      <c r="L23" s="19">
        <f t="shared" si="7"/>
        <v>19802.781613543171</v>
      </c>
      <c r="M23" s="19">
        <f t="shared" si="7"/>
        <v>19114.295521610889</v>
      </c>
      <c r="N23" s="19">
        <f>+N21+N22</f>
        <v>19114.295521610882</v>
      </c>
    </row>
  </sheetData>
  <pageMargins left="0.7" right="0.7" top="0.75" bottom="0.75" header="0.3" footer="0.3"/>
  <pageSetup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6" zoomScaleNormal="100" workbookViewId="0">
      <selection activeCell="B1" sqref="B1"/>
    </sheetView>
  </sheetViews>
  <sheetFormatPr defaultRowHeight="15" x14ac:dyDescent="0.25"/>
  <cols>
    <col min="1" max="1" width="29.28515625" customWidth="1"/>
    <col min="2" max="14" width="10.7109375" customWidth="1"/>
  </cols>
  <sheetData>
    <row r="1" spans="1:14" ht="20.100000000000001" customHeight="1" x14ac:dyDescent="0.25">
      <c r="A1" s="7"/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</row>
    <row r="2" spans="1:14" ht="20.100000000000001" customHeight="1" x14ac:dyDescent="0.25">
      <c r="A2" s="7"/>
      <c r="B2" s="5" t="s">
        <v>20</v>
      </c>
      <c r="C2" s="5" t="s">
        <v>20</v>
      </c>
      <c r="D2" s="5" t="s">
        <v>20</v>
      </c>
      <c r="E2" s="5" t="s">
        <v>20</v>
      </c>
      <c r="F2" s="5" t="s">
        <v>20</v>
      </c>
      <c r="G2" s="5" t="s">
        <v>20</v>
      </c>
      <c r="H2" s="5" t="s">
        <v>20</v>
      </c>
      <c r="I2" s="5" t="s">
        <v>20</v>
      </c>
      <c r="J2" s="5" t="s">
        <v>20</v>
      </c>
      <c r="K2" s="5" t="s">
        <v>20</v>
      </c>
      <c r="L2" s="5" t="s">
        <v>20</v>
      </c>
      <c r="M2" s="5" t="s">
        <v>20</v>
      </c>
      <c r="N2" s="5" t="s">
        <v>20</v>
      </c>
    </row>
    <row r="3" spans="1:14" ht="20.100000000000001" customHeight="1" x14ac:dyDescent="0.25">
      <c r="A3" s="7" t="s">
        <v>70</v>
      </c>
      <c r="B3" s="19">
        <f>'[2]Sales Budget'!B17</f>
        <v>46900</v>
      </c>
      <c r="C3" s="19">
        <f>'[2]Sales Budget'!C17</f>
        <v>54600</v>
      </c>
      <c r="D3" s="19">
        <f>'[2]Sales Budget'!D17</f>
        <v>57750</v>
      </c>
      <c r="E3" s="19">
        <f>'[2]Sales Budget'!E17</f>
        <v>74550</v>
      </c>
      <c r="F3" s="19">
        <f>'[2]Sales Budget'!F17</f>
        <v>79100</v>
      </c>
      <c r="G3" s="19">
        <f>'[2]Sales Budget'!G17</f>
        <v>93800</v>
      </c>
      <c r="H3" s="19">
        <f>'[2]Sales Budget'!H17</f>
        <v>77350</v>
      </c>
      <c r="I3" s="19">
        <f>'[2]Sales Budget'!I17</f>
        <v>53900</v>
      </c>
      <c r="J3" s="19">
        <f>'[2]Sales Budget'!J17</f>
        <v>60550</v>
      </c>
      <c r="K3" s="19">
        <f>'[2]Sales Budget'!K17</f>
        <v>47950</v>
      </c>
      <c r="L3" s="19">
        <f>'[2]Sales Budget'!L17</f>
        <v>64400</v>
      </c>
      <c r="M3" s="19">
        <f>'[2]Sales Budget'!M17</f>
        <v>81550</v>
      </c>
      <c r="N3" s="19">
        <f>SUM(B3:M3)</f>
        <v>792400</v>
      </c>
    </row>
    <row r="4" spans="1:14" ht="20.100000000000001" customHeight="1" x14ac:dyDescent="0.25">
      <c r="A4" s="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0.100000000000001" customHeight="1" x14ac:dyDescent="0.25">
      <c r="A5" s="7" t="s">
        <v>71</v>
      </c>
      <c r="B5" s="19">
        <f>'Direct Materials Budget'!B17</f>
        <v>13400</v>
      </c>
      <c r="C5" s="19">
        <f>'Direct Materials Budget'!C17</f>
        <v>15600</v>
      </c>
      <c r="D5" s="19">
        <f>'Direct Materials Budget'!D17</f>
        <v>16500</v>
      </c>
      <c r="E5" s="19">
        <f>'Direct Materials Budget'!E17</f>
        <v>21300</v>
      </c>
      <c r="F5" s="19">
        <f>'Direct Materials Budget'!F17</f>
        <v>22600</v>
      </c>
      <c r="G5" s="19">
        <f>'Direct Materials Budget'!G17</f>
        <v>26800</v>
      </c>
      <c r="H5" s="19">
        <f>'Direct Materials Budget'!H17</f>
        <v>22100</v>
      </c>
      <c r="I5" s="19">
        <f>'Direct Materials Budget'!I17</f>
        <v>15400</v>
      </c>
      <c r="J5" s="19">
        <f>'Direct Materials Budget'!J17</f>
        <v>17300</v>
      </c>
      <c r="K5" s="19">
        <f>'Direct Materials Budget'!K17</f>
        <v>13700</v>
      </c>
      <c r="L5" s="19">
        <f>'Direct Materials Budget'!L17</f>
        <v>18400</v>
      </c>
      <c r="M5" s="19">
        <f>'Direct Materials Budget'!M17</f>
        <v>23300</v>
      </c>
      <c r="N5" s="19">
        <f t="shared" ref="N5:N8" si="0">SUM(B5:M5)</f>
        <v>226400</v>
      </c>
    </row>
    <row r="6" spans="1:14" ht="20.100000000000001" customHeight="1" x14ac:dyDescent="0.25">
      <c r="A6" s="7" t="s">
        <v>79</v>
      </c>
      <c r="B6" s="19" t="s">
        <v>17</v>
      </c>
      <c r="C6" s="19" t="s">
        <v>17</v>
      </c>
      <c r="D6" s="19" t="s">
        <v>17</v>
      </c>
      <c r="E6" s="19">
        <f>'Direct Materials Budget'!E19</f>
        <v>-532.5</v>
      </c>
      <c r="F6" s="19">
        <f>'Direct Materials Budget'!F19</f>
        <v>-565</v>
      </c>
      <c r="G6" s="19">
        <f>'Direct Materials Budget'!G20</f>
        <v>-938.00000000000011</v>
      </c>
      <c r="H6" s="19">
        <f>'Direct Materials Budget'!H19</f>
        <v>-552.5</v>
      </c>
      <c r="I6" s="19" t="s">
        <v>17</v>
      </c>
      <c r="J6" s="19" t="s">
        <v>17</v>
      </c>
      <c r="K6" s="19" t="s">
        <v>17</v>
      </c>
      <c r="L6" s="19" t="s">
        <v>17</v>
      </c>
      <c r="M6" s="19">
        <f>'Direct Materials Budget'!M19</f>
        <v>-582.5</v>
      </c>
      <c r="N6" s="19">
        <f t="shared" si="0"/>
        <v>-3170.5</v>
      </c>
    </row>
    <row r="7" spans="1:14" ht="20.100000000000001" customHeight="1" x14ac:dyDescent="0.25">
      <c r="A7" s="7" t="s">
        <v>72</v>
      </c>
      <c r="B7" s="19">
        <f>'Direct Labour and Salaries'!B17</f>
        <v>16500</v>
      </c>
      <c r="C7" s="19">
        <f>'Direct Labour and Salaries'!C17</f>
        <v>19200</v>
      </c>
      <c r="D7" s="19">
        <f>'Direct Labour and Salaries'!D17</f>
        <v>20250</v>
      </c>
      <c r="E7" s="19">
        <f>'Direct Labour and Salaries'!E17</f>
        <v>26175</v>
      </c>
      <c r="F7" s="19">
        <f>'Direct Labour and Salaries'!F17</f>
        <v>27750</v>
      </c>
      <c r="G7" s="19">
        <f>'Direct Labour and Salaries'!G17</f>
        <v>33000</v>
      </c>
      <c r="H7" s="19">
        <f>'Direct Labour and Salaries'!H17</f>
        <v>27225</v>
      </c>
      <c r="I7" s="19">
        <f>'Direct Labour and Salaries'!I17</f>
        <v>18900</v>
      </c>
      <c r="J7" s="19">
        <f>'Direct Labour and Salaries'!J17</f>
        <v>21150</v>
      </c>
      <c r="K7" s="19">
        <f>'Direct Labour and Salaries'!K17</f>
        <v>16800</v>
      </c>
      <c r="L7" s="19">
        <f>'Direct Labour and Salaries'!L17</f>
        <v>22575</v>
      </c>
      <c r="M7" s="19">
        <f>'Direct Labour and Salaries'!M17</f>
        <v>28575</v>
      </c>
      <c r="N7" s="19">
        <f t="shared" si="0"/>
        <v>278100</v>
      </c>
    </row>
    <row r="8" spans="1:14" ht="20.100000000000001" customHeight="1" x14ac:dyDescent="0.25">
      <c r="A8" s="7" t="s">
        <v>73</v>
      </c>
      <c r="B8" s="19">
        <f>'Variable Overhead Budget'!B17</f>
        <v>4200</v>
      </c>
      <c r="C8" s="19">
        <f>'Variable Overhead Budget'!C17</f>
        <v>4900</v>
      </c>
      <c r="D8" s="19">
        <f>'Variable Overhead Budget'!D17</f>
        <v>5300</v>
      </c>
      <c r="E8" s="19">
        <f>'Variable Overhead Budget'!E17</f>
        <v>7175</v>
      </c>
      <c r="F8" s="19">
        <f>'Variable Overhead Budget'!F17</f>
        <v>7750</v>
      </c>
      <c r="G8" s="19">
        <f>'Variable Overhead Budget'!G17</f>
        <v>9600</v>
      </c>
      <c r="H8" s="19">
        <f>'Variable Overhead Budget'!H17</f>
        <v>7925</v>
      </c>
      <c r="I8" s="19">
        <f>'Variable Overhead Budget'!I17</f>
        <v>5400</v>
      </c>
      <c r="J8" s="19">
        <f>'Variable Overhead Budget'!J17</f>
        <v>5600</v>
      </c>
      <c r="K8" s="19">
        <f>'Variable Overhead Budget'!K17</f>
        <v>4350</v>
      </c>
      <c r="L8" s="19">
        <f>'Variable Overhead Budget'!L17</f>
        <v>5925</v>
      </c>
      <c r="M8" s="19">
        <f>'Variable Overhead Budget'!M17</f>
        <v>7575</v>
      </c>
      <c r="N8" s="19">
        <f t="shared" si="0"/>
        <v>75700</v>
      </c>
    </row>
    <row r="9" spans="1:14" ht="20.100000000000001" customHeight="1" thickBot="1" x14ac:dyDescent="0.3">
      <c r="A9" s="7" t="s">
        <v>74</v>
      </c>
      <c r="B9" s="20">
        <f>SUM(B5:B8)</f>
        <v>34100</v>
      </c>
      <c r="C9" s="20">
        <f t="shared" ref="C9:N9" si="1">SUM(C5:C8)</f>
        <v>39700</v>
      </c>
      <c r="D9" s="20">
        <f t="shared" si="1"/>
        <v>42050</v>
      </c>
      <c r="E9" s="20">
        <f t="shared" si="1"/>
        <v>54117.5</v>
      </c>
      <c r="F9" s="20">
        <f t="shared" si="1"/>
        <v>57535</v>
      </c>
      <c r="G9" s="20">
        <f t="shared" si="1"/>
        <v>68462</v>
      </c>
      <c r="H9" s="20">
        <f t="shared" si="1"/>
        <v>56697.5</v>
      </c>
      <c r="I9" s="20">
        <f t="shared" si="1"/>
        <v>39700</v>
      </c>
      <c r="J9" s="20">
        <f t="shared" si="1"/>
        <v>44050</v>
      </c>
      <c r="K9" s="20">
        <f t="shared" si="1"/>
        <v>34850</v>
      </c>
      <c r="L9" s="20">
        <f t="shared" si="1"/>
        <v>46900</v>
      </c>
      <c r="M9" s="20">
        <f t="shared" si="1"/>
        <v>58867.5</v>
      </c>
      <c r="N9" s="20">
        <f t="shared" si="1"/>
        <v>577029.5</v>
      </c>
    </row>
    <row r="10" spans="1:14" ht="20.100000000000001" customHeight="1" thickTop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0.100000000000001" customHeight="1" x14ac:dyDescent="0.25">
      <c r="A11" s="7" t="s">
        <v>75</v>
      </c>
      <c r="B11" s="19">
        <f>+B3-B9</f>
        <v>12800</v>
      </c>
      <c r="C11" s="19">
        <f t="shared" ref="C11:N11" si="2">+C3-C9</f>
        <v>14900</v>
      </c>
      <c r="D11" s="19">
        <f t="shared" si="2"/>
        <v>15700</v>
      </c>
      <c r="E11" s="19">
        <f t="shared" si="2"/>
        <v>20432.5</v>
      </c>
      <c r="F11" s="19">
        <f t="shared" si="2"/>
        <v>21565</v>
      </c>
      <c r="G11" s="19">
        <f t="shared" si="2"/>
        <v>25338</v>
      </c>
      <c r="H11" s="19">
        <f t="shared" si="2"/>
        <v>20652.5</v>
      </c>
      <c r="I11" s="19">
        <f t="shared" si="2"/>
        <v>14200</v>
      </c>
      <c r="J11" s="19">
        <f t="shared" si="2"/>
        <v>16500</v>
      </c>
      <c r="K11" s="19">
        <f t="shared" si="2"/>
        <v>13100</v>
      </c>
      <c r="L11" s="19">
        <f t="shared" si="2"/>
        <v>17500</v>
      </c>
      <c r="M11" s="19">
        <f t="shared" si="2"/>
        <v>22682.5</v>
      </c>
      <c r="N11" s="19">
        <f t="shared" si="2"/>
        <v>215370.5</v>
      </c>
    </row>
    <row r="12" spans="1:14" ht="20.100000000000001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0.100000000000001" customHeight="1" x14ac:dyDescent="0.25">
      <c r="A13" s="7" t="s">
        <v>76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0.100000000000001" customHeight="1" x14ac:dyDescent="0.25">
      <c r="A14" s="7" t="s">
        <v>77</v>
      </c>
      <c r="B14" s="10">
        <f>'Direct Labour and Salaries'!B23</f>
        <v>9000</v>
      </c>
      <c r="C14" s="10">
        <f>'Direct Labour and Salaries'!C23</f>
        <v>9000</v>
      </c>
      <c r="D14" s="10">
        <f>'Direct Labour and Salaries'!D23</f>
        <v>9000</v>
      </c>
      <c r="E14" s="10">
        <f>'Direct Labour and Salaries'!E23</f>
        <v>9000</v>
      </c>
      <c r="F14" s="10">
        <f>'Direct Labour and Salaries'!F23</f>
        <v>9000</v>
      </c>
      <c r="G14" s="10">
        <f>'Direct Labour and Salaries'!G23</f>
        <v>9000</v>
      </c>
      <c r="H14" s="10">
        <f>'Direct Labour and Salaries'!H23</f>
        <v>9000</v>
      </c>
      <c r="I14" s="10">
        <f>'Direct Labour and Salaries'!I23</f>
        <v>9000</v>
      </c>
      <c r="J14" s="10">
        <f>'Direct Labour and Salaries'!J23</f>
        <v>9000</v>
      </c>
      <c r="K14" s="10">
        <f>'Direct Labour and Salaries'!K23</f>
        <v>9000</v>
      </c>
      <c r="L14" s="10">
        <f>'Direct Labour and Salaries'!L23</f>
        <v>9000</v>
      </c>
      <c r="M14" s="10">
        <f>'Direct Labour and Salaries'!M23</f>
        <v>9000</v>
      </c>
      <c r="N14" s="19">
        <f t="shared" ref="N14:N21" si="3">SUM(B14:M14)</f>
        <v>108000</v>
      </c>
    </row>
    <row r="15" spans="1:14" ht="20.100000000000001" customHeight="1" x14ac:dyDescent="0.25">
      <c r="A15" s="7" t="s">
        <v>78</v>
      </c>
      <c r="B15" s="19">
        <f>120000/5/12</f>
        <v>2000</v>
      </c>
      <c r="C15" s="19">
        <f t="shared" ref="C15" si="4">120000/5/12</f>
        <v>2000</v>
      </c>
      <c r="D15" s="19">
        <f>150000/5/12</f>
        <v>2500</v>
      </c>
      <c r="E15" s="19">
        <f t="shared" ref="E15:M15" si="5">150000/5/12</f>
        <v>2500</v>
      </c>
      <c r="F15" s="19">
        <f t="shared" si="5"/>
        <v>2500</v>
      </c>
      <c r="G15" s="19">
        <f t="shared" si="5"/>
        <v>2500</v>
      </c>
      <c r="H15" s="19">
        <f t="shared" si="5"/>
        <v>2500</v>
      </c>
      <c r="I15" s="19">
        <f t="shared" si="5"/>
        <v>2500</v>
      </c>
      <c r="J15" s="19">
        <f t="shared" si="5"/>
        <v>2500</v>
      </c>
      <c r="K15" s="19">
        <f t="shared" si="5"/>
        <v>2500</v>
      </c>
      <c r="L15" s="19">
        <f t="shared" si="5"/>
        <v>2500</v>
      </c>
      <c r="M15" s="19">
        <f t="shared" si="5"/>
        <v>2500</v>
      </c>
      <c r="N15" s="19">
        <f t="shared" si="3"/>
        <v>29000</v>
      </c>
    </row>
    <row r="16" spans="1:14" ht="20.100000000000001" customHeight="1" x14ac:dyDescent="0.25">
      <c r="A16" s="7" t="s">
        <v>58</v>
      </c>
      <c r="B16" s="19">
        <v>2500</v>
      </c>
      <c r="C16" s="19">
        <v>2500</v>
      </c>
      <c r="D16" s="19">
        <v>2500</v>
      </c>
      <c r="E16" s="19">
        <v>2500</v>
      </c>
      <c r="F16" s="19">
        <v>2500</v>
      </c>
      <c r="G16" s="19">
        <v>2500</v>
      </c>
      <c r="H16" s="19">
        <v>2500</v>
      </c>
      <c r="I16" s="19">
        <v>3000</v>
      </c>
      <c r="J16" s="19">
        <v>3000</v>
      </c>
      <c r="K16" s="19">
        <v>3000</v>
      </c>
      <c r="L16" s="19">
        <v>3000</v>
      </c>
      <c r="M16" s="19">
        <v>3000</v>
      </c>
      <c r="N16" s="19">
        <f t="shared" si="3"/>
        <v>32500</v>
      </c>
    </row>
    <row r="17" spans="1:14" ht="20.100000000000001" customHeight="1" x14ac:dyDescent="0.25">
      <c r="A17" s="7" t="s">
        <v>59</v>
      </c>
      <c r="B17" s="19">
        <v>1200</v>
      </c>
      <c r="C17" s="19">
        <v>1200</v>
      </c>
      <c r="D17" s="19">
        <v>1200</v>
      </c>
      <c r="E17" s="19">
        <f>7500/6</f>
        <v>1250</v>
      </c>
      <c r="F17" s="19">
        <f t="shared" ref="F17:M17" si="6">7500/6</f>
        <v>1250</v>
      </c>
      <c r="G17" s="19">
        <f t="shared" si="6"/>
        <v>1250</v>
      </c>
      <c r="H17" s="19">
        <f t="shared" si="6"/>
        <v>1250</v>
      </c>
      <c r="I17" s="19">
        <f t="shared" si="6"/>
        <v>1250</v>
      </c>
      <c r="J17" s="19">
        <f t="shared" si="6"/>
        <v>1250</v>
      </c>
      <c r="K17" s="19">
        <f t="shared" si="6"/>
        <v>1250</v>
      </c>
      <c r="L17" s="19">
        <f t="shared" si="6"/>
        <v>1250</v>
      </c>
      <c r="M17" s="19">
        <f t="shared" si="6"/>
        <v>1250</v>
      </c>
      <c r="N17" s="19">
        <f t="shared" si="3"/>
        <v>14850</v>
      </c>
    </row>
    <row r="18" spans="1:14" ht="20.100000000000001" customHeight="1" x14ac:dyDescent="0.25">
      <c r="A18" s="7" t="s">
        <v>60</v>
      </c>
      <c r="B18" s="19">
        <f>1800/4</f>
        <v>450</v>
      </c>
      <c r="C18" s="19">
        <f t="shared" ref="C18:E18" si="7">1800/4</f>
        <v>450</v>
      </c>
      <c r="D18" s="19">
        <f t="shared" si="7"/>
        <v>450</v>
      </c>
      <c r="E18" s="19">
        <f t="shared" si="7"/>
        <v>450</v>
      </c>
      <c r="F18" s="19">
        <f>6000/12</f>
        <v>500</v>
      </c>
      <c r="G18" s="19">
        <f t="shared" ref="G18:M18" si="8">6000/12</f>
        <v>500</v>
      </c>
      <c r="H18" s="19">
        <f t="shared" si="8"/>
        <v>500</v>
      </c>
      <c r="I18" s="19">
        <f t="shared" si="8"/>
        <v>500</v>
      </c>
      <c r="J18" s="19">
        <f t="shared" si="8"/>
        <v>500</v>
      </c>
      <c r="K18" s="19">
        <f t="shared" si="8"/>
        <v>500</v>
      </c>
      <c r="L18" s="19">
        <f t="shared" si="8"/>
        <v>500</v>
      </c>
      <c r="M18" s="19">
        <f t="shared" si="8"/>
        <v>500</v>
      </c>
      <c r="N18" s="19">
        <f t="shared" si="3"/>
        <v>5800</v>
      </c>
    </row>
    <row r="19" spans="1:14" ht="20.100000000000001" customHeight="1" x14ac:dyDescent="0.25">
      <c r="A19" s="7" t="s">
        <v>69</v>
      </c>
      <c r="B19" s="19">
        <f>'Cash Budget'!B18</f>
        <v>0</v>
      </c>
      <c r="C19" s="19">
        <f>'Cash Budget'!C18</f>
        <v>0</v>
      </c>
      <c r="D19" s="19">
        <f>'Cash Budget'!D18</f>
        <v>0</v>
      </c>
      <c r="E19" s="19">
        <f>'Cash Budget'!E18</f>
        <v>10.408025000000052</v>
      </c>
      <c r="F19" s="19">
        <f>'Cash Budget'!F18</f>
        <v>230.44618549999998</v>
      </c>
      <c r="G19" s="19">
        <f>'Cash Budget'!G18</f>
        <v>482.43510920999995</v>
      </c>
      <c r="H19" s="19">
        <f>'Cash Budget'!H18</f>
        <v>382.19381139419988</v>
      </c>
      <c r="I19" s="19">
        <f>'Cash Budget'!I18</f>
        <v>191.57168762208386</v>
      </c>
      <c r="J19" s="19">
        <f>'Cash Budget'!J18</f>
        <v>0</v>
      </c>
      <c r="K19" s="19">
        <f>'Cash Budget'!K18</f>
        <v>0</v>
      </c>
      <c r="L19" s="19">
        <f>'Cash Budget'!L18</f>
        <v>0</v>
      </c>
      <c r="M19" s="19">
        <f>'Cash Budget'!M18</f>
        <v>0</v>
      </c>
      <c r="N19" s="19">
        <f t="shared" si="3"/>
        <v>1297.0548187262837</v>
      </c>
    </row>
    <row r="20" spans="1:14" ht="20.100000000000001" customHeight="1" x14ac:dyDescent="0.25">
      <c r="A20" s="7" t="s">
        <v>68</v>
      </c>
      <c r="B20" s="19">
        <f>-'Cash Budget'!C4</f>
        <v>-70.75</v>
      </c>
      <c r="C20" s="19">
        <f>-'Cash Budget'!D4</f>
        <v>-118.84875</v>
      </c>
      <c r="D20" s="19">
        <f>-'Cash Budget'!E4</f>
        <v>0</v>
      </c>
      <c r="E20" s="19">
        <f>-'Cash Budget'!F4</f>
        <v>0</v>
      </c>
      <c r="F20" s="19">
        <f>-'Cash Budget'!G4</f>
        <v>0</v>
      </c>
      <c r="G20" s="19">
        <f>-'Cash Budget'!H4</f>
        <v>0</v>
      </c>
      <c r="H20" s="19">
        <f>-'Cash Budget'!I4</f>
        <v>0</v>
      </c>
      <c r="I20" s="19">
        <f>-'Cash Budget'!J4</f>
        <v>-14.800219656368609</v>
      </c>
      <c r="J20" s="19">
        <f>-'Cash Budget'!K4</f>
        <v>-112.80422075465049</v>
      </c>
      <c r="K20" s="19">
        <f>-'Cash Budget'!L4</f>
        <v>-105.63324185842376</v>
      </c>
      <c r="L20" s="19">
        <f>-'Cash Budget'!M4</f>
        <v>-99.01390806771586</v>
      </c>
      <c r="M20" s="19">
        <v>-96</v>
      </c>
      <c r="N20" s="19">
        <f t="shared" si="3"/>
        <v>-617.85034033715874</v>
      </c>
    </row>
    <row r="21" spans="1:14" ht="20.100000000000001" customHeight="1" thickBot="1" x14ac:dyDescent="0.3">
      <c r="A21" s="7" t="s">
        <v>80</v>
      </c>
      <c r="B21" s="11">
        <f>SUM(B14:B20)</f>
        <v>15079.25</v>
      </c>
      <c r="C21" s="11">
        <f t="shared" ref="C21:M21" si="9">SUM(C14:C20)</f>
        <v>15031.151250000001</v>
      </c>
      <c r="D21" s="11">
        <f t="shared" si="9"/>
        <v>15650</v>
      </c>
      <c r="E21" s="11">
        <f t="shared" si="9"/>
        <v>15710.408025000001</v>
      </c>
      <c r="F21" s="11">
        <f t="shared" si="9"/>
        <v>15980.446185500001</v>
      </c>
      <c r="G21" s="11">
        <f t="shared" si="9"/>
        <v>16232.435109210001</v>
      </c>
      <c r="H21" s="11">
        <f t="shared" si="9"/>
        <v>16132.1938113942</v>
      </c>
      <c r="I21" s="11">
        <f t="shared" si="9"/>
        <v>16426.771467965715</v>
      </c>
      <c r="J21" s="11">
        <f t="shared" si="9"/>
        <v>16137.19577924535</v>
      </c>
      <c r="K21" s="11">
        <f t="shared" si="9"/>
        <v>16144.366758141576</v>
      </c>
      <c r="L21" s="11">
        <f t="shared" si="9"/>
        <v>16150.986091932284</v>
      </c>
      <c r="M21" s="11">
        <f t="shared" si="9"/>
        <v>16154</v>
      </c>
      <c r="N21" s="20">
        <f t="shared" si="3"/>
        <v>190829.20447838912</v>
      </c>
    </row>
    <row r="22" spans="1:14" ht="20.100000000000001" customHeight="1" thickTop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9"/>
    </row>
    <row r="23" spans="1:14" ht="20.100000000000001" customHeight="1" thickBot="1" x14ac:dyDescent="0.3">
      <c r="A23" s="7" t="s">
        <v>103</v>
      </c>
      <c r="B23" s="20">
        <f>+B11-B21</f>
        <v>-2279.25</v>
      </c>
      <c r="C23" s="20">
        <f t="shared" ref="C23:N23" si="10">+C11-C21</f>
        <v>-131.1512500000008</v>
      </c>
      <c r="D23" s="20">
        <f t="shared" si="10"/>
        <v>50</v>
      </c>
      <c r="E23" s="20">
        <f t="shared" si="10"/>
        <v>4722.0919749999994</v>
      </c>
      <c r="F23" s="20">
        <f t="shared" si="10"/>
        <v>5584.5538144999991</v>
      </c>
      <c r="G23" s="20">
        <f t="shared" si="10"/>
        <v>9105.5648907899995</v>
      </c>
      <c r="H23" s="20">
        <f t="shared" si="10"/>
        <v>4520.3061886058003</v>
      </c>
      <c r="I23" s="20">
        <f t="shared" si="10"/>
        <v>-2226.7714679657147</v>
      </c>
      <c r="J23" s="20">
        <f t="shared" si="10"/>
        <v>362.80422075464958</v>
      </c>
      <c r="K23" s="20">
        <f t="shared" si="10"/>
        <v>-3044.3667581415757</v>
      </c>
      <c r="L23" s="20">
        <f t="shared" si="10"/>
        <v>1349.0139080677163</v>
      </c>
      <c r="M23" s="20">
        <f t="shared" si="10"/>
        <v>6528.5</v>
      </c>
      <c r="N23" s="20">
        <f t="shared" si="10"/>
        <v>24541.295521610882</v>
      </c>
    </row>
    <row r="24" spans="1:14" ht="15.75" thickTop="1" x14ac:dyDescent="0.25"/>
  </sheetData>
  <pageMargins left="0.7" right="0.7" top="0.75" bottom="0.75" header="0.3" footer="0.3"/>
  <pageSetup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C29" sqref="C29"/>
    </sheetView>
  </sheetViews>
  <sheetFormatPr defaultRowHeight="15" x14ac:dyDescent="0.25"/>
  <cols>
    <col min="1" max="1" width="76.28515625" customWidth="1"/>
    <col min="2" max="3" width="10.7109375" customWidth="1"/>
  </cols>
  <sheetData>
    <row r="1" spans="1:3" ht="20.100000000000001" customHeight="1" x14ac:dyDescent="0.25">
      <c r="A1" s="7" t="s">
        <v>118</v>
      </c>
      <c r="B1" s="9" t="s">
        <v>20</v>
      </c>
      <c r="C1" s="9" t="s">
        <v>20</v>
      </c>
    </row>
    <row r="2" spans="1:3" ht="20.100000000000001" customHeight="1" x14ac:dyDescent="0.25">
      <c r="A2" s="7" t="s">
        <v>83</v>
      </c>
      <c r="B2" s="7"/>
      <c r="C2" s="7"/>
    </row>
    <row r="3" spans="1:3" ht="20.100000000000001" customHeight="1" x14ac:dyDescent="0.25">
      <c r="A3" s="7" t="s">
        <v>112</v>
      </c>
      <c r="B3" s="10">
        <v>120000</v>
      </c>
      <c r="C3" s="10"/>
    </row>
    <row r="4" spans="1:3" ht="20.100000000000001" customHeight="1" x14ac:dyDescent="0.25">
      <c r="A4" s="7" t="s">
        <v>84</v>
      </c>
      <c r="B4" s="10">
        <f>'Cash Budget'!D12</f>
        <v>30000</v>
      </c>
      <c r="C4" s="10"/>
    </row>
    <row r="5" spans="1:3" ht="20.100000000000001" customHeight="1" thickBot="1" x14ac:dyDescent="0.3">
      <c r="A5" s="7" t="s">
        <v>113</v>
      </c>
      <c r="B5" s="11">
        <f>+B3+B4</f>
        <v>150000</v>
      </c>
      <c r="C5" s="10"/>
    </row>
    <row r="6" spans="1:3" ht="20.100000000000001" customHeight="1" thickTop="1" x14ac:dyDescent="0.25">
      <c r="A6" s="12" t="s">
        <v>114</v>
      </c>
      <c r="B6" s="13">
        <v>36000</v>
      </c>
      <c r="C6" s="10"/>
    </row>
    <row r="7" spans="1:3" ht="20.100000000000001" customHeight="1" x14ac:dyDescent="0.25">
      <c r="A7" s="12" t="s">
        <v>85</v>
      </c>
      <c r="B7" s="13">
        <f>'Income Statement'!N15</f>
        <v>29000</v>
      </c>
      <c r="C7" s="10"/>
    </row>
    <row r="8" spans="1:3" ht="20.100000000000001" customHeight="1" thickBot="1" x14ac:dyDescent="0.3">
      <c r="A8" s="12" t="s">
        <v>115</v>
      </c>
      <c r="B8" s="14">
        <f>+B6+B7</f>
        <v>65000</v>
      </c>
      <c r="C8" s="10"/>
    </row>
    <row r="9" spans="1:3" ht="20.100000000000001" customHeight="1" thickTop="1" thickBot="1" x14ac:dyDescent="0.3">
      <c r="A9" s="15" t="s">
        <v>116</v>
      </c>
      <c r="B9" s="10"/>
      <c r="C9" s="16">
        <f>+B5-B8</f>
        <v>85000</v>
      </c>
    </row>
    <row r="10" spans="1:3" ht="20.100000000000001" customHeight="1" thickTop="1" x14ac:dyDescent="0.25">
      <c r="A10" s="15" t="s">
        <v>86</v>
      </c>
      <c r="B10" s="10"/>
      <c r="C10" s="10"/>
    </row>
    <row r="11" spans="1:3" ht="20.100000000000001" customHeight="1" x14ac:dyDescent="0.25">
      <c r="A11" s="15" t="s">
        <v>90</v>
      </c>
      <c r="B11" s="10" t="s">
        <v>17</v>
      </c>
      <c r="C11" s="10">
        <f>'Sales Budget'!F39</f>
        <v>122447</v>
      </c>
    </row>
    <row r="12" spans="1:3" ht="20.100000000000001" customHeight="1" x14ac:dyDescent="0.25">
      <c r="A12" s="15" t="s">
        <v>120</v>
      </c>
      <c r="B12" s="10"/>
      <c r="C12" s="10">
        <v>3000</v>
      </c>
    </row>
    <row r="13" spans="1:3" ht="20.100000000000001" customHeight="1" x14ac:dyDescent="0.25">
      <c r="A13" s="15" t="s">
        <v>121</v>
      </c>
      <c r="B13" s="10"/>
      <c r="C13" s="10">
        <v>3750</v>
      </c>
    </row>
    <row r="14" spans="1:3" ht="20.100000000000001" customHeight="1" x14ac:dyDescent="0.25">
      <c r="A14" s="15" t="s">
        <v>119</v>
      </c>
      <c r="B14" s="10"/>
      <c r="C14" s="10">
        <v>2000</v>
      </c>
    </row>
    <row r="15" spans="1:3" ht="20.100000000000001" customHeight="1" x14ac:dyDescent="0.25">
      <c r="A15" s="15" t="s">
        <v>87</v>
      </c>
      <c r="B15" s="10"/>
      <c r="C15" s="10">
        <f>-'Income Statement'!M20</f>
        <v>96</v>
      </c>
    </row>
    <row r="16" spans="1:3" ht="20.100000000000001" customHeight="1" x14ac:dyDescent="0.25">
      <c r="A16" s="15" t="s">
        <v>122</v>
      </c>
      <c r="B16" s="10"/>
      <c r="C16" s="10">
        <f>'Cash Budget'!N23</f>
        <v>19114.295521610882</v>
      </c>
    </row>
    <row r="17" spans="1:3" ht="20.100000000000001" customHeight="1" thickBot="1" x14ac:dyDescent="0.3">
      <c r="A17" s="7"/>
      <c r="B17" s="7"/>
      <c r="C17" s="11">
        <f>SUM(C11:C16)</f>
        <v>150407.29552161088</v>
      </c>
    </row>
    <row r="18" spans="1:3" ht="20.100000000000001" customHeight="1" thickTop="1" thickBot="1" x14ac:dyDescent="0.3">
      <c r="A18" s="15" t="s">
        <v>88</v>
      </c>
      <c r="B18" s="7"/>
      <c r="C18" s="17">
        <f>+C9+C17</f>
        <v>235407.29552161088</v>
      </c>
    </row>
    <row r="19" spans="1:3" ht="20.100000000000001" customHeight="1" thickTop="1" x14ac:dyDescent="0.25">
      <c r="A19" s="15" t="s">
        <v>89</v>
      </c>
      <c r="B19" s="7"/>
      <c r="C19" s="7"/>
    </row>
    <row r="20" spans="1:3" ht="20.100000000000001" customHeight="1" x14ac:dyDescent="0.25">
      <c r="A20" s="15" t="s">
        <v>92</v>
      </c>
      <c r="B20" s="7"/>
      <c r="C20" s="10">
        <f>'Direct Materials Budget'!F43</f>
        <v>30076.5</v>
      </c>
    </row>
    <row r="21" spans="1:3" ht="20.100000000000001" customHeight="1" x14ac:dyDescent="0.25">
      <c r="A21" s="15" t="s">
        <v>93</v>
      </c>
      <c r="B21" s="7"/>
      <c r="C21" s="10">
        <f>'Variable Overhead Budget'!M17</f>
        <v>7575</v>
      </c>
    </row>
    <row r="22" spans="1:3" ht="20.100000000000001" customHeight="1" x14ac:dyDescent="0.25">
      <c r="A22" s="15" t="s">
        <v>94</v>
      </c>
      <c r="B22" s="7"/>
      <c r="C22" s="10">
        <f>'Direct Labour and Salaries'!N18</f>
        <v>9144</v>
      </c>
    </row>
    <row r="23" spans="1:3" ht="20.100000000000001" customHeight="1" x14ac:dyDescent="0.25">
      <c r="A23" s="15" t="s">
        <v>95</v>
      </c>
      <c r="B23" s="7"/>
      <c r="C23" s="10">
        <f>'Direct Labour and Salaries'!N24</f>
        <v>2880</v>
      </c>
    </row>
    <row r="24" spans="1:3" ht="20.100000000000001" customHeight="1" x14ac:dyDescent="0.25">
      <c r="A24" s="15" t="s">
        <v>97</v>
      </c>
      <c r="B24" s="7"/>
      <c r="C24" s="18">
        <f>SUM(C20:C23)</f>
        <v>49675.5</v>
      </c>
    </row>
    <row r="25" spans="1:3" ht="20.100000000000001" customHeight="1" thickBot="1" x14ac:dyDescent="0.3">
      <c r="A25" s="15" t="s">
        <v>98</v>
      </c>
      <c r="B25" s="7"/>
      <c r="C25" s="11">
        <f>+C18-C24-1</f>
        <v>185730.79552161088</v>
      </c>
    </row>
    <row r="26" spans="1:3" ht="20.100000000000001" customHeight="1" thickTop="1" x14ac:dyDescent="0.25">
      <c r="A26" s="15" t="s">
        <v>99</v>
      </c>
      <c r="B26" s="7"/>
      <c r="C26" s="10"/>
    </row>
    <row r="27" spans="1:3" ht="20.100000000000001" customHeight="1" x14ac:dyDescent="0.25">
      <c r="A27" s="15" t="s">
        <v>102</v>
      </c>
      <c r="B27" s="7"/>
      <c r="C27" s="10">
        <v>50000</v>
      </c>
    </row>
    <row r="28" spans="1:3" ht="20.100000000000001" customHeight="1" x14ac:dyDescent="0.25">
      <c r="A28" s="15" t="s">
        <v>117</v>
      </c>
      <c r="B28" s="7"/>
      <c r="C28" s="10">
        <v>111190</v>
      </c>
    </row>
    <row r="29" spans="1:3" ht="20.100000000000001" customHeight="1" x14ac:dyDescent="0.25">
      <c r="A29" s="15" t="s">
        <v>100</v>
      </c>
      <c r="B29" s="7"/>
      <c r="C29" s="10">
        <f>'Income Statement'!N23</f>
        <v>24541.295521610882</v>
      </c>
    </row>
    <row r="30" spans="1:3" ht="20.100000000000001" customHeight="1" thickBot="1" x14ac:dyDescent="0.3">
      <c r="A30" s="15" t="s">
        <v>101</v>
      </c>
      <c r="B30" s="7"/>
      <c r="C30" s="11">
        <f>SUM(C27:C29)</f>
        <v>185731.29552161088</v>
      </c>
    </row>
    <row r="31" spans="1:3" ht="15.75" thickTop="1" x14ac:dyDescent="0.25"/>
  </sheetData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Sales Budget</vt:lpstr>
      <vt:lpstr>Direct Materials Budget</vt:lpstr>
      <vt:lpstr>Direct Labour and Salaries</vt:lpstr>
      <vt:lpstr>Variable Overhead Budget</vt:lpstr>
      <vt:lpstr>Cash Budget</vt:lpstr>
      <vt:lpstr>Income Statement</vt:lpstr>
      <vt:lpstr>Statement of Financial Position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Scott</dc:creator>
  <cp:lastModifiedBy>Peter Scott</cp:lastModifiedBy>
  <cp:lastPrinted>2017-12-20T12:54:48Z</cp:lastPrinted>
  <dcterms:created xsi:type="dcterms:W3CDTF">2015-11-01T18:40:50Z</dcterms:created>
  <dcterms:modified xsi:type="dcterms:W3CDTF">2018-07-18T18:23:18Z</dcterms:modified>
</cp:coreProperties>
</file>