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 codeName="{21656B06-1B9B-AA78-C99D-37B55691406E}"/>
  <workbookPr codeName="ThisWorkbook"/>
  <bookViews>
    <workbookView xWindow="0" yWindow="0" windowWidth="19200" windowHeight="7485"/>
  </bookViews>
  <sheets>
    <sheet name="Index" sheetId="16" r:id="rId1"/>
    <sheet name="Page 763" sheetId="8" r:id="rId2"/>
    <sheet name="Page 763 middle" sheetId="9" r:id="rId3"/>
    <sheet name="Page 763 bottom" sheetId="6" r:id="rId4"/>
    <sheet name="Page 764" sheetId="10" r:id="rId5"/>
    <sheet name="Page 765" sheetId="11" r:id="rId6"/>
    <sheet name="Page 766" sheetId="12" r:id="rId7"/>
    <sheet name="Page 766 bottom" sheetId="13" r:id="rId8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3" l="1"/>
  <c r="B14" i="13"/>
  <c r="D12" i="13"/>
  <c r="D11" i="13"/>
  <c r="D10" i="13"/>
  <c r="D9" i="13"/>
  <c r="D8" i="13"/>
  <c r="D7" i="13"/>
  <c r="D6" i="13"/>
  <c r="B37" i="12"/>
  <c r="D34" i="12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D37" i="12" s="1"/>
  <c r="C23" i="12"/>
  <c r="H22" i="12"/>
  <c r="H21" i="12"/>
  <c r="B17" i="12"/>
  <c r="B34" i="11"/>
  <c r="D31" i="11" s="1"/>
  <c r="C32" i="11"/>
  <c r="C31" i="11"/>
  <c r="C30" i="11"/>
  <c r="C29" i="11"/>
  <c r="C28" i="11"/>
  <c r="C27" i="11"/>
  <c r="D26" i="11"/>
  <c r="C26" i="11"/>
  <c r="C25" i="11"/>
  <c r="D24" i="11"/>
  <c r="C24" i="11"/>
  <c r="C23" i="11"/>
  <c r="C22" i="11"/>
  <c r="D21" i="11"/>
  <c r="B16" i="11"/>
  <c r="B7" i="16"/>
  <c r="B3" i="16"/>
  <c r="F37" i="12"/>
  <c r="E23" i="11"/>
  <c r="C15" i="13"/>
  <c r="B6" i="16"/>
  <c r="C14" i="13"/>
  <c r="I22" i="12"/>
  <c r="C37" i="12"/>
  <c r="B9" i="16"/>
  <c r="B5" i="16"/>
  <c r="E22" i="11"/>
  <c r="C17" i="12"/>
  <c r="I21" i="12"/>
  <c r="B8" i="16"/>
  <c r="B4" i="16"/>
  <c r="C16" i="11"/>
  <c r="C34" i="11"/>
  <c r="E34" i="11"/>
  <c r="D28" i="11" l="1"/>
  <c r="D30" i="11"/>
  <c r="D32" i="11"/>
  <c r="D23" i="11"/>
  <c r="D22" i="11"/>
  <c r="D34" i="11" s="1"/>
  <c r="D25" i="11"/>
  <c r="D27" i="11"/>
  <c r="D29" i="11"/>
  <c r="B10" i="10" l="1"/>
  <c r="B9" i="10"/>
  <c r="B8" i="10"/>
  <c r="B7" i="10"/>
  <c r="B6" i="10"/>
  <c r="C6" i="10"/>
  <c r="C7" i="10"/>
  <c r="C10" i="10"/>
  <c r="C8" i="10"/>
  <c r="C9" i="10"/>
  <c r="B3" i="9" l="1"/>
  <c r="B2" i="9"/>
  <c r="B6" i="9"/>
  <c r="B7" i="9"/>
  <c r="A13" i="8"/>
  <c r="B10" i="8"/>
  <c r="B9" i="8"/>
  <c r="B8" i="8"/>
  <c r="B5" i="8"/>
  <c r="A5" i="8" s="1"/>
  <c r="B4" i="8"/>
  <c r="A4" i="8" s="1"/>
  <c r="B3" i="8"/>
  <c r="A3" i="8" s="1"/>
  <c r="C4" i="8"/>
  <c r="C3" i="9"/>
  <c r="C5" i="8"/>
  <c r="C7" i="9"/>
  <c r="B13" i="8"/>
  <c r="C6" i="9"/>
  <c r="C3" i="8"/>
  <c r="C10" i="8"/>
  <c r="C2" i="9"/>
  <c r="C8" i="8"/>
  <c r="C9" i="8"/>
  <c r="A11" i="6" l="1"/>
  <c r="A10" i="6"/>
  <c r="A9" i="6"/>
  <c r="A8" i="6"/>
  <c r="A7" i="6"/>
  <c r="A6" i="6"/>
  <c r="B6" i="6"/>
  <c r="B11" i="6"/>
  <c r="B10" i="6"/>
  <c r="B8" i="6"/>
  <c r="B7" i="6"/>
  <c r="B9" i="6"/>
</calcChain>
</file>

<file path=xl/sharedStrings.xml><?xml version="1.0" encoding="utf-8"?>
<sst xmlns="http://schemas.openxmlformats.org/spreadsheetml/2006/main" count="76" uniqueCount="56">
  <si>
    <t>DATEDIF COMPUTES THE DIFFERENCE BETWEEN TWO DATES</t>
  </si>
  <si>
    <t>Explanation</t>
  </si>
  <si>
    <t>Number of years between dates</t>
  </si>
  <si>
    <t>Number of months between dates</t>
  </si>
  <si>
    <t>Number of days between dates</t>
  </si>
  <si>
    <t>Number of months in excess of full number of years</t>
  </si>
  <si>
    <t>Number of days in excess of full number of years</t>
  </si>
  <si>
    <t>Current date</t>
  </si>
  <si>
    <t>Serial representation</t>
  </si>
  <si>
    <t>Date/time format</t>
  </si>
  <si>
    <t>Different formatting of Now( )</t>
  </si>
  <si>
    <t>When was day 1?</t>
  </si>
  <si>
    <r>
      <t xml:space="preserve">In </t>
    </r>
    <r>
      <rPr>
        <b/>
        <sz val="10"/>
        <rFont val="Arial"/>
        <family val="2"/>
      </rPr>
      <t>Weekday</t>
    </r>
    <r>
      <rPr>
        <sz val="10"/>
        <rFont val="Arial"/>
        <family val="2"/>
      </rPr>
      <t>, 1=Sunday, 2=Monday, etc.</t>
    </r>
  </si>
  <si>
    <t>Danielle's birth date</t>
  </si>
  <si>
    <t>Yearfrac basis</t>
  </si>
  <si>
    <t>YEARFRAC COMPUTES THE DIFFERENCE BETWEEN TWO DATES IN YEARS</t>
  </si>
  <si>
    <t>Based on actual number of days per month and year
(366 days in 2012 for example)</t>
  </si>
  <si>
    <t>Based on actual number of days per month and 360 days per year</t>
  </si>
  <si>
    <t>Number of days in excess of full number of months</t>
  </si>
  <si>
    <t>Daphne's birth date</t>
  </si>
  <si>
    <t>Based on actual number of days per month and 365 days per year</t>
  </si>
  <si>
    <t>Based on US 30 days per month and 360 days per year basis</t>
  </si>
  <si>
    <t>Based on European 30 days per month and 360 days per year basis</t>
  </si>
  <si>
    <t>NOW, TODAY, DATE</t>
  </si>
  <si>
    <t>WEEKDAY AND MONTH</t>
  </si>
  <si>
    <t>THE EXCEL FUNCTION XIRR</t>
  </si>
  <si>
    <t>Date</t>
  </si>
  <si>
    <t>Payment</t>
  </si>
  <si>
    <t>XIRR</t>
  </si>
  <si>
    <t>HOW DOES XIRR WORK?</t>
  </si>
  <si>
    <t>Days from initial date</t>
  </si>
  <si>
    <t>PV</t>
  </si>
  <si>
    <t>IRR?</t>
  </si>
  <si>
    <t>THE EXCEL FUNCTION XNPV</t>
  </si>
  <si>
    <t>When dates are one year apart,</t>
  </si>
  <si>
    <t xml:space="preserve">XNPV and NPV give (almost) the </t>
  </si>
  <si>
    <t>same answer:</t>
  </si>
  <si>
    <t>Discount rate</t>
  </si>
  <si>
    <t>XNPV</t>
  </si>
  <si>
    <t>HOW DOES XNPV WORK?</t>
  </si>
  <si>
    <t>NPV</t>
  </si>
  <si>
    <r>
      <t>Note</t>
    </r>
    <r>
      <rPr>
        <sz val="10"/>
        <rFont val="Arial"/>
        <family val="2"/>
      </rPr>
      <t>:  The difference is not large but is</t>
    </r>
  </si>
  <si>
    <t>somewhat strange.</t>
  </si>
  <si>
    <t>XNPV VERSUS NPV</t>
  </si>
  <si>
    <t>Cash flow</t>
  </si>
  <si>
    <t>Days</t>
  </si>
  <si>
    <t>Page 763</t>
  </si>
  <si>
    <t>Page 763 middle</t>
  </si>
  <si>
    <t>Page 763 bottom</t>
  </si>
  <si>
    <t>Page 764</t>
  </si>
  <si>
    <t>Page 765</t>
  </si>
  <si>
    <t>Page 766</t>
  </si>
  <si>
    <t>Page 766 bottom</t>
  </si>
  <si>
    <t>Page</t>
  </si>
  <si>
    <t>Content</t>
  </si>
  <si>
    <t>CHAPTER 26 EXCEL SPREADSHEET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</si>
</sst>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000000"/>
    <numFmt numFmtId="165" formatCode="mmmm\ d\,\ yyyy"/>
    <numFmt numFmtId="166" formatCode="m/d/yy\ h:mm\ AM/PM"/>
    <numFmt numFmtId="167" formatCode="0.0000"/>
    <numFmt numFmtId="168" formatCode="0.000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</cellStyleXfs>
  <cellXfs count="44">
    <xf numFmtId="0" fontId="0" fillId="0" borderId="0" xfId="0"/>
    <xf numFmtId="15" fontId="0" fillId="0" borderId="0" xfId="0" applyNumberFormat="1"/>
    <xf numFmtId="3" fontId="2" fillId="0" borderId="0" xfId="0" applyNumberFormat="1" applyFont="1" applyAlignment="1">
      <alignment horizontal="centerContinuous"/>
    </xf>
    <xf numFmtId="0" fontId="1" fillId="0" borderId="0" xfId="0" applyFont="1"/>
    <xf numFmtId="0" fontId="4" fillId="0" borderId="0" xfId="1" applyFont="1"/>
    <xf numFmtId="0" fontId="3" fillId="0" borderId="0" xfId="1"/>
    <xf numFmtId="164" fontId="3" fillId="0" borderId="0" xfId="1" applyNumberFormat="1"/>
    <xf numFmtId="22" fontId="3" fillId="0" borderId="0" xfId="1" applyNumberFormat="1"/>
    <xf numFmtId="0" fontId="3" fillId="0" borderId="0" xfId="1" applyNumberFormat="1"/>
    <xf numFmtId="14" fontId="3" fillId="0" borderId="0" xfId="1" applyNumberFormat="1"/>
    <xf numFmtId="0" fontId="4" fillId="0" borderId="0" xfId="1" applyNumberFormat="1" applyFont="1"/>
    <xf numFmtId="165" fontId="3" fillId="0" borderId="0" xfId="1" applyNumberFormat="1"/>
    <xf numFmtId="166" fontId="3" fillId="0" borderId="0" xfId="1" applyNumberFormat="1"/>
    <xf numFmtId="18" fontId="3" fillId="0" borderId="0" xfId="1" applyNumberFormat="1"/>
    <xf numFmtId="0" fontId="3" fillId="0" borderId="0" xfId="1" applyNumberFormat="1" applyAlignment="1">
      <alignment horizontal="center"/>
    </xf>
    <xf numFmtId="15" fontId="3" fillId="0" borderId="0" xfId="1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7" fontId="0" fillId="0" borderId="0" xfId="0" applyNumberFormat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15" fontId="3" fillId="0" borderId="0" xfId="1" applyNumberFormat="1" applyAlignment="1">
      <alignment horizontal="center"/>
    </xf>
    <xf numFmtId="3" fontId="3" fillId="0" borderId="0" xfId="1" applyNumberFormat="1"/>
    <xf numFmtId="10" fontId="0" fillId="0" borderId="0" xfId="2" applyNumberFormat="1" applyFont="1"/>
    <xf numFmtId="0" fontId="4" fillId="0" borderId="0" xfId="1" applyNumberFormat="1" applyFont="1" applyAlignment="1">
      <alignment horizontal="center" wrapText="1"/>
    </xf>
    <xf numFmtId="0" fontId="4" fillId="0" borderId="0" xfId="1" applyNumberFormat="1" applyFont="1" applyAlignment="1">
      <alignment horizontal="center"/>
    </xf>
    <xf numFmtId="0" fontId="3" fillId="0" borderId="0" xfId="1" applyBorder="1"/>
    <xf numFmtId="9" fontId="0" fillId="0" borderId="0" xfId="2" applyFont="1"/>
    <xf numFmtId="4" fontId="3" fillId="0" borderId="0" xfId="1" applyNumberFormat="1"/>
    <xf numFmtId="3" fontId="4" fillId="0" borderId="0" xfId="1" applyNumberFormat="1" applyFont="1"/>
    <xf numFmtId="0" fontId="6" fillId="0" borderId="0" xfId="1" applyFont="1"/>
    <xf numFmtId="2" fontId="3" fillId="0" borderId="0" xfId="1" applyNumberFormat="1"/>
    <xf numFmtId="9" fontId="3" fillId="0" borderId="0" xfId="1" applyNumberFormat="1"/>
    <xf numFmtId="0" fontId="3" fillId="2" borderId="0" xfId="1" applyFill="1"/>
    <xf numFmtId="4" fontId="3" fillId="2" borderId="0" xfId="1" applyNumberFormat="1" applyFill="1"/>
    <xf numFmtId="2" fontId="3" fillId="2" borderId="0" xfId="1" applyNumberFormat="1" applyFill="1"/>
    <xf numFmtId="168" fontId="0" fillId="0" borderId="0" xfId="2" applyNumberFormat="1" applyFont="1"/>
    <xf numFmtId="0" fontId="8" fillId="0" borderId="0" xfId="3"/>
    <xf numFmtId="0" fontId="4" fillId="0" borderId="0" xfId="4" applyFont="1"/>
    <xf numFmtId="0" fontId="5" fillId="0" borderId="0" xfId="4" applyFont="1" applyAlignment="1">
      <alignment horizontal="center"/>
    </xf>
    <xf numFmtId="0" fontId="6" fillId="0" borderId="0" xfId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</cellXfs>
  <cellStyles count="5">
    <cellStyle name="Hyperlink" xfId="3" builtinId="8"/>
    <cellStyle name="Normal" xfId="0" builtinId="0"/>
    <cellStyle name="Normal 2" xfId="1"/>
    <cellStyle name="Normal 3" xfId="4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30</xdr:row>
      <xdr:rowOff>152400</xdr:rowOff>
    </xdr:from>
    <xdr:to>
      <xdr:col>2</xdr:col>
      <xdr:colOff>1085850</xdr:colOff>
      <xdr:row>32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13DC5E1F-1076-460E-960E-958317C4263C}"/>
            </a:ext>
          </a:extLst>
        </xdr:cNvPr>
        <xdr:cNvSpPr txBox="1">
          <a:spLocks noChangeArrowheads="1"/>
        </xdr:cNvSpPr>
      </xdr:nvSpPr>
      <xdr:spPr bwMode="auto">
        <a:xfrm>
          <a:off x="2028825" y="4941570"/>
          <a:ext cx="676275" cy="1695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=H15-$H$4</a:t>
          </a:r>
        </a:p>
      </xdr:txBody>
    </xdr:sp>
    <xdr:clientData/>
  </xdr:twoCellAnchor>
  <xdr:twoCellAnchor>
    <xdr:from>
      <xdr:col>2</xdr:col>
      <xdr:colOff>1095375</xdr:colOff>
      <xdr:row>31</xdr:row>
      <xdr:rowOff>104775</xdr:rowOff>
    </xdr:from>
    <xdr:to>
      <xdr:col>2</xdr:col>
      <xdr:colOff>1571625</xdr:colOff>
      <xdr:row>31</xdr:row>
      <xdr:rowOff>104775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xmlns="" id="{375068B5-6A44-4505-8D9C-79D309251EFE}"/>
            </a:ext>
          </a:extLst>
        </xdr:cNvPr>
        <xdr:cNvSpPr>
          <a:spLocks noChangeShapeType="1"/>
        </xdr:cNvSpPr>
      </xdr:nvSpPr>
      <xdr:spPr bwMode="auto">
        <a:xfrm>
          <a:off x="2714625" y="505015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13" sqref="B13"/>
    </sheetView>
  </sheetViews>
  <sheetFormatPr defaultRowHeight="15" x14ac:dyDescent="0.25"/>
  <cols>
    <col min="1" max="1" width="14.28515625" bestFit="1" customWidth="1"/>
    <col min="2" max="2" width="58.42578125" bestFit="1" customWidth="1"/>
  </cols>
  <sheetData>
    <row r="1" spans="1:2" x14ac:dyDescent="0.55000000000000004">
      <c r="A1" s="40" t="s">
        <v>55</v>
      </c>
      <c r="B1" s="40"/>
    </row>
    <row r="2" spans="1:2" x14ac:dyDescent="0.55000000000000004">
      <c r="A2" s="39" t="s">
        <v>53</v>
      </c>
      <c r="B2" s="39" t="s">
        <v>54</v>
      </c>
    </row>
    <row r="3" spans="1:2" x14ac:dyDescent="0.55000000000000004">
      <c r="A3" s="38" t="s">
        <v>46</v>
      </c>
      <c r="B3" t="str">
        <f t="shared" ref="B3:B9" ca="1" si="0">INDIRECT(ADDRESS(1, 1, 1, 1,A3))</f>
        <v>NOW, TODAY, DATE</v>
      </c>
    </row>
    <row r="4" spans="1:2" x14ac:dyDescent="0.55000000000000004">
      <c r="A4" s="38" t="s">
        <v>47</v>
      </c>
      <c r="B4" t="str">
        <f t="shared" ca="1" si="0"/>
        <v>WEEKDAY AND MONTH</v>
      </c>
    </row>
    <row r="5" spans="1:2" x14ac:dyDescent="0.55000000000000004">
      <c r="A5" s="38" t="s">
        <v>48</v>
      </c>
      <c r="B5" t="str">
        <f t="shared" ca="1" si="0"/>
        <v>DATEDIF COMPUTES THE DIFFERENCE BETWEEN TWO DATES</v>
      </c>
    </row>
    <row r="6" spans="1:2" x14ac:dyDescent="0.55000000000000004">
      <c r="A6" s="38" t="s">
        <v>49</v>
      </c>
      <c r="B6" t="str">
        <f t="shared" ca="1" si="0"/>
        <v>YEARFRAC COMPUTES THE DIFFERENCE BETWEEN TWO DATES IN YEARS</v>
      </c>
    </row>
    <row r="7" spans="1:2" x14ac:dyDescent="0.55000000000000004">
      <c r="A7" s="38" t="s">
        <v>50</v>
      </c>
      <c r="B7" t="str">
        <f t="shared" ca="1" si="0"/>
        <v>THE EXCEL FUNCTION XIRR</v>
      </c>
    </row>
    <row r="8" spans="1:2" x14ac:dyDescent="0.55000000000000004">
      <c r="A8" s="38" t="s">
        <v>51</v>
      </c>
      <c r="B8" t="str">
        <f t="shared" ca="1" si="0"/>
        <v>THE EXCEL FUNCTION XNPV</v>
      </c>
    </row>
    <row r="9" spans="1:2" x14ac:dyDescent="0.55000000000000004">
      <c r="A9" s="38" t="s">
        <v>52</v>
      </c>
      <c r="B9" t="str">
        <f t="shared" ca="1" si="0"/>
        <v>XNPV VERSUS NPV</v>
      </c>
    </row>
  </sheetData>
  <mergeCells count="1">
    <mergeCell ref="A1:B1"/>
  </mergeCells>
  <hyperlinks>
    <hyperlink ref="A3" location="'Page 763'!A1" display="Page 763"/>
    <hyperlink ref="A4" location="'Page 763 middle'!A1" display="Page 763 middle"/>
    <hyperlink ref="A5" location="'Page 763 bottom'!A1" display="Page 763 bottom"/>
    <hyperlink ref="A6" location="'Page 764'!A1" display="Page 764"/>
    <hyperlink ref="A7" location="'Page 765'!A1" display="Page 765"/>
    <hyperlink ref="A8" location="'Page 766'!A1" display="Page 766"/>
    <hyperlink ref="A9" location="'Page 766 bottom'!A1" display="Page 766 bott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9"/>
  <sheetViews>
    <sheetView workbookViewId="0">
      <selection activeCell="C14" sqref="C14"/>
    </sheetView>
  </sheetViews>
  <sheetFormatPr defaultColWidth="8.7109375" defaultRowHeight="12.75" x14ac:dyDescent="0.2"/>
  <cols>
    <col min="1" max="1" width="26.42578125" style="5" bestFit="1" customWidth="1"/>
    <col min="2" max="2" width="18.140625" style="5" bestFit="1" customWidth="1"/>
    <col min="3" max="3" width="19.140625" style="5" bestFit="1" customWidth="1"/>
    <col min="4" max="16384" width="8.7109375" style="5"/>
  </cols>
  <sheetData>
    <row r="1" spans="1:3" ht="15" x14ac:dyDescent="0.5">
      <c r="A1" s="41" t="s">
        <v>23</v>
      </c>
      <c r="B1" s="41"/>
      <c r="C1" s="41"/>
    </row>
    <row r="2" spans="1:3" ht="12.4" x14ac:dyDescent="0.4">
      <c r="A2" s="4" t="s">
        <v>8</v>
      </c>
      <c r="B2" s="4" t="s">
        <v>9</v>
      </c>
    </row>
    <row r="3" spans="1:3" ht="12.4" x14ac:dyDescent="0.4">
      <c r="A3" s="6">
        <f ca="1">B3</f>
        <v>42958.571664699077</v>
      </c>
      <c r="B3" s="7">
        <f ca="1">NOW()</f>
        <v>42958.571664699077</v>
      </c>
      <c r="C3" s="5" t="e">
        <f ca="1">getformula(B3)</f>
        <v>#NAME?</v>
      </c>
    </row>
    <row r="4" spans="1:3" ht="12.4" x14ac:dyDescent="0.4">
      <c r="A4" s="8">
        <f ca="1">B4</f>
        <v>42958</v>
      </c>
      <c r="B4" s="9">
        <f ca="1">TODAY()</f>
        <v>42958</v>
      </c>
      <c r="C4" s="5" t="e">
        <f ca="1">getformula(B4)</f>
        <v>#NAME?</v>
      </c>
    </row>
    <row r="5" spans="1:3" ht="12.4" x14ac:dyDescent="0.4">
      <c r="A5" s="8">
        <f>B5</f>
        <v>36245</v>
      </c>
      <c r="B5" s="9">
        <f>DATE(1999,3,26)</f>
        <v>36245</v>
      </c>
      <c r="C5" s="5" t="e">
        <f ca="1">getformula(B5)</f>
        <v>#NAME?</v>
      </c>
    </row>
    <row r="6" spans="1:3" ht="12.4" x14ac:dyDescent="0.4">
      <c r="A6" s="8"/>
      <c r="B6" s="9"/>
    </row>
    <row r="7" spans="1:3" ht="12.4" x14ac:dyDescent="0.4">
      <c r="A7" s="10" t="s">
        <v>10</v>
      </c>
      <c r="B7" s="9"/>
    </row>
    <row r="8" spans="1:3" ht="12.4" x14ac:dyDescent="0.4">
      <c r="A8" s="8"/>
      <c r="B8" s="11">
        <f ca="1">NOW()</f>
        <v>42958.571664699077</v>
      </c>
      <c r="C8" s="5" t="e">
        <f ca="1">getformula(B8)</f>
        <v>#NAME?</v>
      </c>
    </row>
    <row r="9" spans="1:3" ht="12.4" x14ac:dyDescent="0.4">
      <c r="A9" s="8"/>
      <c r="B9" s="12">
        <f ca="1">NOW()</f>
        <v>42958.571664699077</v>
      </c>
      <c r="C9" s="5" t="e">
        <f ca="1">getformula(B9)</f>
        <v>#NAME?</v>
      </c>
    </row>
    <row r="10" spans="1:3" ht="12.4" x14ac:dyDescent="0.4">
      <c r="A10" s="8"/>
      <c r="B10" s="13">
        <f ca="1">NOW()</f>
        <v>42958.571664699077</v>
      </c>
      <c r="C10" s="5" t="e">
        <f ca="1">getformula(B10)</f>
        <v>#NAME?</v>
      </c>
    </row>
    <row r="11" spans="1:3" ht="12.4" x14ac:dyDescent="0.4">
      <c r="A11" s="8"/>
      <c r="B11" s="9"/>
    </row>
    <row r="12" spans="1:3" ht="12.4" x14ac:dyDescent="0.4">
      <c r="A12" s="4" t="s">
        <v>11</v>
      </c>
    </row>
    <row r="13" spans="1:3" ht="12.4" x14ac:dyDescent="0.4">
      <c r="A13" s="14">
        <f>DATE(1900,1,1)</f>
        <v>1</v>
      </c>
      <c r="B13" s="5" t="e">
        <f ca="1">getformula(A13)</f>
        <v>#NAME?</v>
      </c>
    </row>
    <row r="14" spans="1:3" ht="12.4" x14ac:dyDescent="0.4">
      <c r="B14" s="9"/>
    </row>
    <row r="17" spans="2:2" ht="12.4" x14ac:dyDescent="0.4">
      <c r="B17" s="9"/>
    </row>
    <row r="18" spans="2:2" ht="12.4" x14ac:dyDescent="0.4">
      <c r="B18" s="9"/>
    </row>
    <row r="19" spans="2:2" ht="12.4" x14ac:dyDescent="0.4">
      <c r="B19" s="9"/>
    </row>
  </sheetData>
  <mergeCells count="1">
    <mergeCell ref="A1:C1"/>
  </mergeCells>
  <printOptions headings="1"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7"/>
  <sheetViews>
    <sheetView workbookViewId="0">
      <selection activeCell="C17" sqref="C17"/>
    </sheetView>
  </sheetViews>
  <sheetFormatPr defaultColWidth="8.7109375" defaultRowHeight="12.75" x14ac:dyDescent="0.2"/>
  <cols>
    <col min="1" max="1" width="15.7109375" style="5" customWidth="1"/>
    <col min="2" max="2" width="8.7109375" style="5"/>
    <col min="3" max="3" width="26.42578125" style="5" bestFit="1" customWidth="1"/>
    <col min="4" max="16384" width="8.7109375" style="5"/>
  </cols>
  <sheetData>
    <row r="1" spans="1:3" ht="15" x14ac:dyDescent="0.5">
      <c r="A1" s="41" t="s">
        <v>24</v>
      </c>
      <c r="B1" s="41"/>
      <c r="C1" s="41"/>
    </row>
    <row r="2" spans="1:3" ht="12.4" x14ac:dyDescent="0.4">
      <c r="A2" s="15">
        <v>41858</v>
      </c>
      <c r="B2" s="5">
        <f>WEEKDAY(A2)</f>
        <v>5</v>
      </c>
      <c r="C2" s="5" t="e">
        <f ca="1">getformula(B2)</f>
        <v>#NAME?</v>
      </c>
    </row>
    <row r="3" spans="1:3" ht="12.4" x14ac:dyDescent="0.4">
      <c r="B3" s="5">
        <f>WEEKDAY("07aug2014")</f>
        <v>5</v>
      </c>
      <c r="C3" s="5" t="e">
        <f ca="1">getformula(B3)</f>
        <v>#NAME?</v>
      </c>
    </row>
    <row r="4" spans="1:3" ht="12.4" x14ac:dyDescent="0.4">
      <c r="A4" s="5" t="s">
        <v>12</v>
      </c>
    </row>
    <row r="6" spans="1:3" ht="12.4" x14ac:dyDescent="0.4">
      <c r="B6" s="5">
        <f>MONTH(A2)</f>
        <v>8</v>
      </c>
      <c r="C6" s="5" t="e">
        <f ca="1">getformula(B6)</f>
        <v>#NAME?</v>
      </c>
    </row>
    <row r="7" spans="1:3" ht="12.4" x14ac:dyDescent="0.4">
      <c r="B7" s="5">
        <f>MONTH("22dec2016")</f>
        <v>12</v>
      </c>
      <c r="C7" s="5" t="e">
        <f ca="1">getformula(B7)</f>
        <v>#NAME?</v>
      </c>
    </row>
  </sheetData>
  <mergeCells count="1">
    <mergeCell ref="A1:C1"/>
  </mergeCells>
  <printOptions headings="1" gridLine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1"/>
  <sheetViews>
    <sheetView workbookViewId="0">
      <selection sqref="A1:C1"/>
    </sheetView>
  </sheetViews>
  <sheetFormatPr defaultRowHeight="15" x14ac:dyDescent="0.25"/>
  <cols>
    <col min="1" max="1" width="17.42578125" bestFit="1" customWidth="1"/>
    <col min="2" max="2" width="23.140625" bestFit="1" customWidth="1"/>
    <col min="3" max="3" width="44.5703125" bestFit="1" customWidth="1"/>
  </cols>
  <sheetData>
    <row r="1" spans="1:6" ht="18.399999999999999" x14ac:dyDescent="0.7">
      <c r="A1" s="42" t="s">
        <v>0</v>
      </c>
      <c r="B1" s="42"/>
      <c r="C1" s="42"/>
      <c r="D1" s="2"/>
      <c r="E1" s="2"/>
      <c r="F1" s="2"/>
    </row>
    <row r="2" spans="1:6" ht="14.45" x14ac:dyDescent="0.55000000000000004">
      <c r="A2" t="s">
        <v>19</v>
      </c>
      <c r="B2" s="1">
        <v>40000</v>
      </c>
    </row>
    <row r="3" spans="1:6" ht="14.45" x14ac:dyDescent="0.55000000000000004">
      <c r="A3" t="s">
        <v>7</v>
      </c>
      <c r="B3" s="1">
        <v>41858</v>
      </c>
    </row>
    <row r="5" spans="1:6" ht="14.45" x14ac:dyDescent="0.55000000000000004">
      <c r="C5" s="3" t="s">
        <v>1</v>
      </c>
    </row>
    <row r="6" spans="1:6" ht="14.45" x14ac:dyDescent="0.55000000000000004">
      <c r="A6">
        <f>DATEDIF(B2,B3,"y")</f>
        <v>5</v>
      </c>
      <c r="B6" t="e">
        <f t="shared" ref="B6:B11" ca="1" si="0">getformula(A6)</f>
        <v>#NAME?</v>
      </c>
      <c r="C6" t="s">
        <v>2</v>
      </c>
    </row>
    <row r="7" spans="1:6" ht="14.45" x14ac:dyDescent="0.55000000000000004">
      <c r="A7">
        <f>DATEDIF(B2,B3,"m")</f>
        <v>61</v>
      </c>
      <c r="B7" t="e">
        <f t="shared" ca="1" si="0"/>
        <v>#NAME?</v>
      </c>
      <c r="C7" t="s">
        <v>3</v>
      </c>
    </row>
    <row r="8" spans="1:6" ht="14.45" x14ac:dyDescent="0.55000000000000004">
      <c r="A8">
        <f>DATEDIF(B2,B3,"d")</f>
        <v>1858</v>
      </c>
      <c r="B8" t="e">
        <f t="shared" ca="1" si="0"/>
        <v>#NAME?</v>
      </c>
      <c r="C8" t="s">
        <v>4</v>
      </c>
    </row>
    <row r="9" spans="1:6" ht="14.45" x14ac:dyDescent="0.55000000000000004">
      <c r="A9">
        <f>DATEDIF(B2,B3,"md")</f>
        <v>1</v>
      </c>
      <c r="B9" t="e">
        <f t="shared" ca="1" si="0"/>
        <v>#NAME?</v>
      </c>
      <c r="C9" t="s">
        <v>18</v>
      </c>
    </row>
    <row r="10" spans="1:6" ht="14.45" x14ac:dyDescent="0.55000000000000004">
      <c r="A10">
        <f>DATEDIF(B2,B3,"ym")</f>
        <v>1</v>
      </c>
      <c r="B10" t="e">
        <f t="shared" ca="1" si="0"/>
        <v>#NAME?</v>
      </c>
      <c r="C10" t="s">
        <v>5</v>
      </c>
    </row>
    <row r="11" spans="1:6" ht="14.45" x14ac:dyDescent="0.55000000000000004">
      <c r="A11">
        <f>DATEDIF(B2,B3,"yd")</f>
        <v>32</v>
      </c>
      <c r="B11" t="e">
        <f t="shared" ca="1" si="0"/>
        <v>#NAME?</v>
      </c>
      <c r="C11" t="s">
        <v>6</v>
      </c>
    </row>
  </sheetData>
  <mergeCells count="1">
    <mergeCell ref="A1:C1"/>
  </mergeCells>
  <printOptions headings="1" gridLines="1"/>
  <pageMargins left="0.7" right="0.7" top="0.75" bottom="0.75" header="0.3" footer="0.3"/>
  <pageSetup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0"/>
  <sheetViews>
    <sheetView workbookViewId="0">
      <selection activeCell="E11" sqref="E11"/>
    </sheetView>
  </sheetViews>
  <sheetFormatPr defaultRowHeight="15" x14ac:dyDescent="0.25"/>
  <cols>
    <col min="1" max="1" width="17.5703125" bestFit="1" customWidth="1"/>
    <col min="2" max="2" width="9.28515625" bestFit="1" customWidth="1"/>
    <col min="3" max="3" width="27.42578125" bestFit="1" customWidth="1"/>
    <col min="4" max="4" width="31.140625" style="16" customWidth="1"/>
  </cols>
  <sheetData>
    <row r="1" spans="1:7" ht="18.399999999999999" x14ac:dyDescent="0.7">
      <c r="A1" s="42" t="s">
        <v>15</v>
      </c>
      <c r="B1" s="42"/>
      <c r="C1" s="42"/>
      <c r="D1" s="42"/>
      <c r="E1" s="2"/>
      <c r="F1" s="2"/>
      <c r="G1" s="2"/>
    </row>
    <row r="2" spans="1:7" ht="14.45" x14ac:dyDescent="0.55000000000000004">
      <c r="A2" t="s">
        <v>13</v>
      </c>
      <c r="B2" s="1">
        <v>39332</v>
      </c>
    </row>
    <row r="3" spans="1:7" ht="14.45" x14ac:dyDescent="0.55000000000000004">
      <c r="A3" t="s">
        <v>7</v>
      </c>
      <c r="B3" s="1">
        <v>41858</v>
      </c>
    </row>
    <row r="5" spans="1:7" ht="14.45" x14ac:dyDescent="0.55000000000000004">
      <c r="A5" t="s">
        <v>14</v>
      </c>
      <c r="D5" s="17" t="s">
        <v>1</v>
      </c>
    </row>
    <row r="6" spans="1:7" ht="28.9" x14ac:dyDescent="0.55000000000000004">
      <c r="A6">
        <v>0</v>
      </c>
      <c r="B6" s="18">
        <f>YEARFRAC($B$2,$B$3,A6)</f>
        <v>6.916666666666667</v>
      </c>
      <c r="C6" t="e">
        <f ca="1">getformula(B6)</f>
        <v>#NAME?</v>
      </c>
      <c r="D6" s="16" t="s">
        <v>21</v>
      </c>
    </row>
    <row r="7" spans="1:7" ht="43.15" x14ac:dyDescent="0.55000000000000004">
      <c r="A7">
        <v>1</v>
      </c>
      <c r="B7" s="18">
        <f t="shared" ref="B7:B10" si="0">YEARFRAC($B$2,$B$3,A7)</f>
        <v>6.9158110882956878</v>
      </c>
      <c r="C7" t="e">
        <f ca="1">getformula(B7)</f>
        <v>#NAME?</v>
      </c>
      <c r="D7" s="16" t="s">
        <v>16</v>
      </c>
    </row>
    <row r="8" spans="1:7" ht="28.9" x14ac:dyDescent="0.55000000000000004">
      <c r="A8">
        <v>2</v>
      </c>
      <c r="B8" s="18">
        <f t="shared" si="0"/>
        <v>7.0166666666666666</v>
      </c>
      <c r="C8" t="e">
        <f ca="1">getformula(B8)</f>
        <v>#NAME?</v>
      </c>
      <c r="D8" s="16" t="s">
        <v>17</v>
      </c>
    </row>
    <row r="9" spans="1:7" ht="28.9" x14ac:dyDescent="0.55000000000000004">
      <c r="A9">
        <v>3</v>
      </c>
      <c r="B9" s="18">
        <f t="shared" si="0"/>
        <v>6.9205479452054792</v>
      </c>
      <c r="C9" t="e">
        <f ca="1">getformula(B9)</f>
        <v>#NAME?</v>
      </c>
      <c r="D9" s="16" t="s">
        <v>20</v>
      </c>
    </row>
    <row r="10" spans="1:7" ht="28.9" x14ac:dyDescent="0.55000000000000004">
      <c r="A10">
        <v>4</v>
      </c>
      <c r="B10" s="18">
        <f t="shared" si="0"/>
        <v>6.916666666666667</v>
      </c>
      <c r="C10" t="e">
        <f ca="1">getformula(B10)</f>
        <v>#NAME?</v>
      </c>
      <c r="D10" s="16" t="s">
        <v>22</v>
      </c>
    </row>
  </sheetData>
  <mergeCells count="1">
    <mergeCell ref="A1:D1"/>
  </mergeCells>
  <printOptions headings="1" gridLines="1"/>
  <pageMargins left="0.7" right="0.7" top="0.75" bottom="0.75" header="0.3" footer="0.3"/>
  <pageSetup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42"/>
  <sheetViews>
    <sheetView topLeftCell="A13" workbookViewId="0">
      <selection activeCell="C16" sqref="C16"/>
    </sheetView>
  </sheetViews>
  <sheetFormatPr defaultColWidth="8.85546875" defaultRowHeight="12.75" x14ac:dyDescent="0.2"/>
  <cols>
    <col min="1" max="1" width="13.7109375" style="5" customWidth="1"/>
    <col min="2" max="2" width="8.7109375" style="23" customWidth="1"/>
    <col min="3" max="3" width="26.85546875" style="5" customWidth="1"/>
    <col min="4" max="4" width="8.85546875" style="5"/>
    <col min="5" max="5" width="25.28515625" style="5" customWidth="1"/>
    <col min="6" max="7" width="8.85546875" style="5"/>
    <col min="8" max="8" width="12.85546875" style="5" customWidth="1"/>
    <col min="9" max="9" width="8.85546875" style="5"/>
    <col min="10" max="10" width="10.140625" style="8" customWidth="1"/>
    <col min="11" max="11" width="11.85546875" style="5" customWidth="1"/>
    <col min="12" max="16384" width="8.85546875" style="5"/>
  </cols>
  <sheetData>
    <row r="1" spans="1:11" ht="17.649999999999999" x14ac:dyDescent="0.6">
      <c r="A1" s="43" t="s">
        <v>25</v>
      </c>
      <c r="B1" s="43"/>
      <c r="C1" s="43"/>
      <c r="H1" s="19"/>
      <c r="I1" s="19"/>
      <c r="J1" s="14"/>
      <c r="K1" s="19"/>
    </row>
    <row r="2" spans="1:11" ht="12.4" x14ac:dyDescent="0.4">
      <c r="A2" s="20" t="s">
        <v>26</v>
      </c>
      <c r="B2" s="21" t="s">
        <v>27</v>
      </c>
    </row>
    <row r="3" spans="1:11" ht="12.4" x14ac:dyDescent="0.4">
      <c r="A3" s="22">
        <v>36938</v>
      </c>
      <c r="B3" s="23">
        <v>-600</v>
      </c>
    </row>
    <row r="4" spans="1:11" ht="12.4" x14ac:dyDescent="0.4">
      <c r="A4" s="22">
        <v>36986</v>
      </c>
      <c r="B4" s="23">
        <v>100</v>
      </c>
    </row>
    <row r="5" spans="1:11" ht="12.4" x14ac:dyDescent="0.4">
      <c r="A5" s="22">
        <v>37087</v>
      </c>
      <c r="B5" s="23">
        <v>100</v>
      </c>
    </row>
    <row r="6" spans="1:11" ht="12.4" x14ac:dyDescent="0.4">
      <c r="A6" s="22">
        <v>37156</v>
      </c>
      <c r="B6" s="23">
        <v>100</v>
      </c>
    </row>
    <row r="7" spans="1:11" ht="12.4" x14ac:dyDescent="0.4">
      <c r="A7" s="22">
        <v>37521</v>
      </c>
      <c r="B7" s="23">
        <v>100</v>
      </c>
    </row>
    <row r="8" spans="1:11" ht="12.4" x14ac:dyDescent="0.4">
      <c r="A8" s="22">
        <v>37886</v>
      </c>
      <c r="B8" s="23">
        <v>100</v>
      </c>
    </row>
    <row r="9" spans="1:11" ht="12.4" x14ac:dyDescent="0.4">
      <c r="A9" s="22">
        <v>38252</v>
      </c>
      <c r="B9" s="23">
        <v>100</v>
      </c>
    </row>
    <row r="10" spans="1:11" ht="12.4" x14ac:dyDescent="0.4">
      <c r="A10" s="22">
        <v>38617</v>
      </c>
      <c r="B10" s="23">
        <v>100</v>
      </c>
    </row>
    <row r="11" spans="1:11" ht="12.4" x14ac:dyDescent="0.4">
      <c r="A11" s="22">
        <v>38982</v>
      </c>
      <c r="B11" s="23">
        <v>100</v>
      </c>
    </row>
    <row r="12" spans="1:11" ht="12.4" x14ac:dyDescent="0.4">
      <c r="A12" s="22">
        <v>39347</v>
      </c>
      <c r="B12" s="23">
        <v>100</v>
      </c>
    </row>
    <row r="13" spans="1:11" ht="12.4" x14ac:dyDescent="0.4">
      <c r="A13" s="22">
        <v>39713</v>
      </c>
      <c r="B13" s="23">
        <v>100</v>
      </c>
    </row>
    <row r="14" spans="1:11" ht="12.4" x14ac:dyDescent="0.4">
      <c r="A14" s="22">
        <v>40078</v>
      </c>
      <c r="B14" s="23">
        <v>100</v>
      </c>
    </row>
    <row r="16" spans="1:11" ht="14.45" x14ac:dyDescent="0.55000000000000004">
      <c r="A16" s="5" t="s">
        <v>28</v>
      </c>
      <c r="B16" s="24">
        <f>XIRR(B3:B14,A3:A14)</f>
        <v>0.21973858475685118</v>
      </c>
      <c r="C16" s="5" t="e">
        <f ca="1">getformula(B16)</f>
        <v>#NAME?</v>
      </c>
    </row>
    <row r="19" spans="1:10" ht="15" x14ac:dyDescent="0.5">
      <c r="A19" s="41" t="s">
        <v>29</v>
      </c>
      <c r="B19" s="41"/>
      <c r="C19" s="41"/>
      <c r="D19" s="41"/>
    </row>
    <row r="20" spans="1:10" s="4" customFormat="1" ht="12.4" x14ac:dyDescent="0.4">
      <c r="A20" s="20" t="s">
        <v>26</v>
      </c>
      <c r="B20" s="21" t="s">
        <v>27</v>
      </c>
      <c r="C20" s="25" t="s">
        <v>30</v>
      </c>
      <c r="D20" s="26" t="s">
        <v>31</v>
      </c>
      <c r="E20" s="5"/>
      <c r="F20" s="5"/>
      <c r="J20" s="10"/>
    </row>
    <row r="21" spans="1:10" s="4" customFormat="1" ht="12.4" x14ac:dyDescent="0.4">
      <c r="A21" s="22">
        <v>36938</v>
      </c>
      <c r="B21" s="23">
        <v>-600</v>
      </c>
      <c r="C21" s="8"/>
      <c r="D21" s="23">
        <f>B21</f>
        <v>-600</v>
      </c>
      <c r="E21" s="5"/>
      <c r="F21" s="5"/>
      <c r="J21" s="10"/>
    </row>
    <row r="22" spans="1:10" s="4" customFormat="1" ht="12.4" x14ac:dyDescent="0.4">
      <c r="A22" s="22">
        <v>36986</v>
      </c>
      <c r="B22" s="23">
        <v>100</v>
      </c>
      <c r="C22" s="8">
        <f t="shared" ref="C22:C32" si="0">A22-$A$21</f>
        <v>48</v>
      </c>
      <c r="D22" s="23">
        <f t="shared" ref="D22:D32" si="1">B22/(1+$B$34)^(C22/365)</f>
        <v>97.421616144412823</v>
      </c>
      <c r="E22" s="5" t="e">
        <f ca="1">getformula(D22)</f>
        <v>#NAME?</v>
      </c>
      <c r="F22" s="5"/>
      <c r="J22" s="10"/>
    </row>
    <row r="23" spans="1:10" ht="12.4" x14ac:dyDescent="0.4">
      <c r="A23" s="22">
        <v>37087</v>
      </c>
      <c r="B23" s="23">
        <v>100</v>
      </c>
      <c r="C23" s="8">
        <f t="shared" si="0"/>
        <v>149</v>
      </c>
      <c r="D23" s="23">
        <f t="shared" si="1"/>
        <v>92.2113230173955</v>
      </c>
      <c r="E23" s="5" t="e">
        <f ca="1">getformula(D23)</f>
        <v>#NAME?</v>
      </c>
    </row>
    <row r="24" spans="1:10" ht="12.4" x14ac:dyDescent="0.4">
      <c r="A24" s="22">
        <v>37156</v>
      </c>
      <c r="B24" s="23">
        <v>100</v>
      </c>
      <c r="C24" s="8">
        <f t="shared" si="0"/>
        <v>218</v>
      </c>
      <c r="D24" s="23">
        <f t="shared" si="1"/>
        <v>88.812948796414645</v>
      </c>
    </row>
    <row r="25" spans="1:10" ht="12.4" x14ac:dyDescent="0.4">
      <c r="A25" s="22">
        <v>37521</v>
      </c>
      <c r="B25" s="23">
        <v>100</v>
      </c>
      <c r="C25" s="8">
        <f t="shared" si="0"/>
        <v>583</v>
      </c>
      <c r="D25" s="23">
        <f t="shared" si="1"/>
        <v>72.813101025347208</v>
      </c>
    </row>
    <row r="26" spans="1:10" ht="12.4" x14ac:dyDescent="0.4">
      <c r="A26" s="22">
        <v>37886</v>
      </c>
      <c r="B26" s="23">
        <v>100</v>
      </c>
      <c r="C26" s="8">
        <f t="shared" si="0"/>
        <v>948</v>
      </c>
      <c r="D26" s="23">
        <f t="shared" si="1"/>
        <v>59.695660968093534</v>
      </c>
    </row>
    <row r="27" spans="1:10" ht="12.4" x14ac:dyDescent="0.4">
      <c r="A27" s="22">
        <v>38252</v>
      </c>
      <c r="B27" s="23">
        <v>100</v>
      </c>
      <c r="C27" s="8">
        <f t="shared" si="0"/>
        <v>1314</v>
      </c>
      <c r="D27" s="23">
        <f t="shared" si="1"/>
        <v>48.914729427162897</v>
      </c>
    </row>
    <row r="28" spans="1:10" ht="12.4" x14ac:dyDescent="0.4">
      <c r="A28" s="22">
        <v>38617</v>
      </c>
      <c r="B28" s="23">
        <v>100</v>
      </c>
      <c r="C28" s="8">
        <f t="shared" si="0"/>
        <v>1679</v>
      </c>
      <c r="D28" s="23">
        <f t="shared" si="1"/>
        <v>40.102633497417656</v>
      </c>
    </row>
    <row r="29" spans="1:10" ht="12.4" x14ac:dyDescent="0.4">
      <c r="A29" s="22">
        <v>38982</v>
      </c>
      <c r="B29" s="23">
        <v>100</v>
      </c>
      <c r="C29" s="8">
        <f t="shared" si="0"/>
        <v>2044</v>
      </c>
      <c r="D29" s="23">
        <f t="shared" si="1"/>
        <v>32.87805600198498</v>
      </c>
    </row>
    <row r="30" spans="1:10" ht="12.4" x14ac:dyDescent="0.4">
      <c r="A30" s="22">
        <v>39347</v>
      </c>
      <c r="B30" s="23">
        <v>100</v>
      </c>
      <c r="C30" s="8">
        <f t="shared" si="0"/>
        <v>2409</v>
      </c>
      <c r="D30" s="23">
        <f t="shared" si="1"/>
        <v>26.955002008515663</v>
      </c>
    </row>
    <row r="31" spans="1:10" ht="12.4" x14ac:dyDescent="0.4">
      <c r="A31" s="22">
        <v>39713</v>
      </c>
      <c r="B31" s="23">
        <v>100</v>
      </c>
      <c r="C31" s="8">
        <f t="shared" si="0"/>
        <v>2775</v>
      </c>
      <c r="D31" s="23">
        <f t="shared" si="1"/>
        <v>22.086975980714801</v>
      </c>
    </row>
    <row r="32" spans="1:10" ht="12.4" x14ac:dyDescent="0.4">
      <c r="A32" s="22">
        <v>40078</v>
      </c>
      <c r="B32" s="23">
        <v>100</v>
      </c>
      <c r="C32" s="8">
        <f t="shared" si="0"/>
        <v>3140</v>
      </c>
      <c r="D32" s="23">
        <f t="shared" si="1"/>
        <v>18.107958751766247</v>
      </c>
    </row>
    <row r="33" spans="1:5" ht="12.4" x14ac:dyDescent="0.4">
      <c r="B33" s="5"/>
      <c r="C33" s="8"/>
    </row>
    <row r="34" spans="1:5" ht="14.45" x14ac:dyDescent="0.55000000000000004">
      <c r="A34" s="5" t="s">
        <v>32</v>
      </c>
      <c r="B34" s="24">
        <f>XIRR(B21:B32,A21:A32)</f>
        <v>0.21973858475685118</v>
      </c>
      <c r="C34" s="8" t="e">
        <f ca="1">getformula(B34)</f>
        <v>#NAME?</v>
      </c>
      <c r="D34" s="23">
        <f>SUM(D21:D32)</f>
        <v>5.6192259911824749E-6</v>
      </c>
      <c r="E34" s="5" t="e">
        <f ca="1">getformula(D34)</f>
        <v>#NAME?</v>
      </c>
    </row>
    <row r="35" spans="1:5" ht="12.4" x14ac:dyDescent="0.4">
      <c r="B35" s="5"/>
      <c r="C35" s="8"/>
    </row>
    <row r="36" spans="1:5" ht="12.4" x14ac:dyDescent="0.4">
      <c r="B36" s="5"/>
      <c r="C36" s="8"/>
    </row>
    <row r="37" spans="1:5" ht="12.4" x14ac:dyDescent="0.4">
      <c r="A37" s="27"/>
    </row>
    <row r="38" spans="1:5" ht="14.45" x14ac:dyDescent="0.55000000000000004">
      <c r="B38" s="28"/>
    </row>
    <row r="39" spans="1:5" x14ac:dyDescent="0.2">
      <c r="B39" s="29"/>
    </row>
    <row r="40" spans="1:5" x14ac:dyDescent="0.2">
      <c r="B40" s="29"/>
    </row>
    <row r="42" spans="1:5" x14ac:dyDescent="0.2">
      <c r="A42" s="4"/>
    </row>
  </sheetData>
  <mergeCells count="2">
    <mergeCell ref="A1:C1"/>
    <mergeCell ref="A19:D19"/>
  </mergeCells>
  <printOptions headings="1" gridLines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37"/>
  <sheetViews>
    <sheetView workbookViewId="0">
      <selection activeCell="C16" sqref="C16"/>
    </sheetView>
  </sheetViews>
  <sheetFormatPr defaultColWidth="8.85546875" defaultRowHeight="12.75" x14ac:dyDescent="0.2"/>
  <cols>
    <col min="1" max="1" width="13.7109375" style="5" customWidth="1"/>
    <col min="2" max="2" width="8.7109375" style="23" customWidth="1"/>
    <col min="3" max="3" width="28.85546875" style="5" customWidth="1"/>
    <col min="4" max="6" width="8.85546875" style="5"/>
    <col min="7" max="7" width="22" style="5" customWidth="1"/>
    <col min="8" max="16384" width="8.85546875" style="5"/>
  </cols>
  <sheetData>
    <row r="1" spans="1:9" ht="17.649999999999999" x14ac:dyDescent="0.6">
      <c r="A1" s="43" t="s">
        <v>33</v>
      </c>
      <c r="B1" s="43"/>
      <c r="C1" s="43"/>
    </row>
    <row r="2" spans="1:9" ht="12.4" x14ac:dyDescent="0.4">
      <c r="A2" s="20" t="s">
        <v>26</v>
      </c>
      <c r="B2" s="21" t="s">
        <v>27</v>
      </c>
      <c r="G2" s="4" t="s">
        <v>34</v>
      </c>
      <c r="H2" s="30"/>
      <c r="I2" s="4"/>
    </row>
    <row r="3" spans="1:9" ht="12.4" x14ac:dyDescent="0.4">
      <c r="A3" s="22">
        <v>36938</v>
      </c>
      <c r="B3" s="23">
        <v>-600</v>
      </c>
      <c r="G3" s="4" t="s">
        <v>35</v>
      </c>
      <c r="H3" s="30"/>
      <c r="I3" s="4"/>
    </row>
    <row r="4" spans="1:9" ht="12.4" x14ac:dyDescent="0.4">
      <c r="A4" s="22">
        <v>36986</v>
      </c>
      <c r="B4" s="23">
        <v>100</v>
      </c>
      <c r="G4" s="4" t="s">
        <v>36</v>
      </c>
      <c r="H4" s="30"/>
      <c r="I4" s="4"/>
    </row>
    <row r="5" spans="1:9" ht="12.4" x14ac:dyDescent="0.4">
      <c r="A5" s="22">
        <v>37087</v>
      </c>
      <c r="B5" s="23">
        <v>100</v>
      </c>
      <c r="H5" s="23"/>
    </row>
    <row r="6" spans="1:9" ht="12.4" x14ac:dyDescent="0.4">
      <c r="A6" s="22">
        <v>37156</v>
      </c>
      <c r="B6" s="23">
        <v>100</v>
      </c>
      <c r="G6" s="20" t="s">
        <v>26</v>
      </c>
      <c r="H6" s="21" t="s">
        <v>27</v>
      </c>
    </row>
    <row r="7" spans="1:9" ht="12.4" x14ac:dyDescent="0.4">
      <c r="A7" s="22">
        <v>37521</v>
      </c>
      <c r="B7" s="23">
        <v>100</v>
      </c>
      <c r="G7" s="22">
        <v>36938</v>
      </c>
      <c r="H7" s="23">
        <v>-600</v>
      </c>
    </row>
    <row r="8" spans="1:9" ht="12.4" x14ac:dyDescent="0.4">
      <c r="A8" s="22">
        <v>37886</v>
      </c>
      <c r="B8" s="23">
        <v>100</v>
      </c>
      <c r="G8" s="22">
        <v>37303</v>
      </c>
      <c r="H8" s="23">
        <v>100</v>
      </c>
    </row>
    <row r="9" spans="1:9" ht="12.4" x14ac:dyDescent="0.4">
      <c r="A9" s="22">
        <v>38252</v>
      </c>
      <c r="B9" s="23">
        <v>100</v>
      </c>
      <c r="G9" s="22">
        <v>37668</v>
      </c>
      <c r="H9" s="23">
        <v>100</v>
      </c>
    </row>
    <row r="10" spans="1:9" ht="12.4" x14ac:dyDescent="0.4">
      <c r="A10" s="22">
        <v>38617</v>
      </c>
      <c r="B10" s="23">
        <v>100</v>
      </c>
      <c r="G10" s="22">
        <v>38033</v>
      </c>
      <c r="H10" s="23">
        <v>100</v>
      </c>
    </row>
    <row r="11" spans="1:9" ht="12.4" x14ac:dyDescent="0.4">
      <c r="A11" s="22">
        <v>38982</v>
      </c>
      <c r="B11" s="23">
        <v>100</v>
      </c>
      <c r="G11" s="22">
        <v>38399</v>
      </c>
      <c r="H11" s="23">
        <v>100</v>
      </c>
    </row>
    <row r="12" spans="1:9" ht="12.4" x14ac:dyDescent="0.4">
      <c r="A12" s="22">
        <v>39347</v>
      </c>
      <c r="B12" s="23">
        <v>100</v>
      </c>
      <c r="G12" s="22">
        <v>38764</v>
      </c>
      <c r="H12" s="23">
        <v>100</v>
      </c>
    </row>
    <row r="13" spans="1:9" ht="12.4" x14ac:dyDescent="0.4">
      <c r="A13" s="22">
        <v>39713</v>
      </c>
      <c r="B13" s="23">
        <v>100</v>
      </c>
      <c r="G13" s="22">
        <v>39129</v>
      </c>
      <c r="H13" s="23">
        <v>100</v>
      </c>
    </row>
    <row r="14" spans="1:9" ht="12.4" x14ac:dyDescent="0.4">
      <c r="A14" s="22">
        <v>40078</v>
      </c>
      <c r="B14" s="23">
        <v>100</v>
      </c>
      <c r="G14" s="22">
        <v>39494</v>
      </c>
      <c r="H14" s="23">
        <v>100</v>
      </c>
    </row>
    <row r="15" spans="1:9" ht="12.4" x14ac:dyDescent="0.4">
      <c r="G15" s="22">
        <v>39860</v>
      </c>
      <c r="H15" s="23">
        <v>100</v>
      </c>
    </row>
    <row r="16" spans="1:9" ht="14.45" x14ac:dyDescent="0.55000000000000004">
      <c r="A16" s="5" t="s">
        <v>37</v>
      </c>
      <c r="B16" s="28">
        <v>0.15</v>
      </c>
      <c r="G16" s="22">
        <v>40225</v>
      </c>
      <c r="H16" s="23">
        <v>100</v>
      </c>
    </row>
    <row r="17" spans="1:9" ht="12.4" x14ac:dyDescent="0.4">
      <c r="A17" s="5" t="s">
        <v>38</v>
      </c>
      <c r="B17" s="29">
        <f>XNPV(B16,B3:B14,A3:A14)</f>
        <v>97.29446266657078</v>
      </c>
      <c r="C17" s="5" t="e">
        <f ca="1">getformula(B17)</f>
        <v>#NAME?</v>
      </c>
      <c r="G17" s="22">
        <v>40590</v>
      </c>
      <c r="H17" s="23">
        <v>100</v>
      </c>
    </row>
    <row r="18" spans="1:9" ht="12.4" x14ac:dyDescent="0.4">
      <c r="G18" s="22">
        <v>40955</v>
      </c>
      <c r="H18" s="23">
        <v>100</v>
      </c>
    </row>
    <row r="19" spans="1:9" ht="12.4" x14ac:dyDescent="0.4">
      <c r="G19" s="27"/>
      <c r="H19" s="23"/>
    </row>
    <row r="20" spans="1:9" s="4" customFormat="1" ht="14.45" x14ac:dyDescent="0.55000000000000004">
      <c r="G20" s="5" t="s">
        <v>37</v>
      </c>
      <c r="H20" s="28">
        <v>0.1</v>
      </c>
      <c r="I20" s="5"/>
    </row>
    <row r="21" spans="1:9" s="4" customFormat="1" ht="15" x14ac:dyDescent="0.5">
      <c r="A21" s="31" t="s">
        <v>39</v>
      </c>
      <c r="G21" s="5" t="s">
        <v>38</v>
      </c>
      <c r="H21" s="29">
        <f>XNPV(H20,H7:H18,G7:G18)</f>
        <v>49.358991451481572</v>
      </c>
      <c r="I21" s="5" t="e">
        <f ca="1">getformula(H21)</f>
        <v>#NAME?</v>
      </c>
    </row>
    <row r="22" spans="1:9" s="4" customFormat="1" ht="12.4" x14ac:dyDescent="0.4">
      <c r="A22" s="20" t="s">
        <v>26</v>
      </c>
      <c r="B22" s="21" t="s">
        <v>27</v>
      </c>
      <c r="C22" s="20" t="s">
        <v>30</v>
      </c>
      <c r="D22" s="4" t="s">
        <v>31</v>
      </c>
      <c r="G22" s="5" t="s">
        <v>40</v>
      </c>
      <c r="H22" s="29">
        <f>NPV(H20,H8:H18)+H7</f>
        <v>49.506100518607241</v>
      </c>
      <c r="I22" s="5" t="e">
        <f ca="1">getformula(H22)</f>
        <v>#NAME?</v>
      </c>
    </row>
    <row r="23" spans="1:9" ht="12.4" x14ac:dyDescent="0.4">
      <c r="A23" s="22">
        <v>36938</v>
      </c>
      <c r="B23" s="23">
        <v>-600</v>
      </c>
      <c r="C23" s="5">
        <f>A23-$A$23</f>
        <v>0</v>
      </c>
      <c r="D23" s="5">
        <f>B23/(1+$B$36)^(C23/365)</f>
        <v>-600</v>
      </c>
      <c r="H23" s="23"/>
    </row>
    <row r="24" spans="1:9" ht="12.4" x14ac:dyDescent="0.4">
      <c r="A24" s="22">
        <v>36986</v>
      </c>
      <c r="B24" s="23">
        <v>100</v>
      </c>
      <c r="C24" s="5">
        <f>A24-$A$23</f>
        <v>48</v>
      </c>
      <c r="D24" s="5">
        <f t="shared" ref="D24:D34" si="0">B24/(1+$B$36)^(C24/365)</f>
        <v>98.178822304805465</v>
      </c>
      <c r="G24" s="4" t="s">
        <v>41</v>
      </c>
      <c r="H24" s="23"/>
    </row>
    <row r="25" spans="1:9" ht="12.4" x14ac:dyDescent="0.4">
      <c r="A25" s="22">
        <v>37087</v>
      </c>
      <c r="B25" s="23">
        <v>100</v>
      </c>
      <c r="C25" s="5">
        <f t="shared" ref="C25:C34" si="1">A25-$A$23</f>
        <v>149</v>
      </c>
      <c r="D25" s="5">
        <f t="shared" si="0"/>
        <v>94.45435299828516</v>
      </c>
      <c r="G25" s="5" t="s">
        <v>42</v>
      </c>
      <c r="H25" s="23"/>
    </row>
    <row r="26" spans="1:9" ht="12.4" x14ac:dyDescent="0.4">
      <c r="A26" s="22">
        <v>37156</v>
      </c>
      <c r="B26" s="23">
        <v>100</v>
      </c>
      <c r="C26" s="5">
        <f t="shared" si="1"/>
        <v>218</v>
      </c>
      <c r="D26" s="5">
        <f t="shared" si="0"/>
        <v>91.991476865778836</v>
      </c>
    </row>
    <row r="27" spans="1:9" x14ac:dyDescent="0.2">
      <c r="A27" s="22">
        <v>37521</v>
      </c>
      <c r="B27" s="23">
        <v>100</v>
      </c>
      <c r="C27" s="5">
        <f t="shared" si="1"/>
        <v>583</v>
      </c>
      <c r="D27" s="5">
        <f t="shared" si="0"/>
        <v>79.99258857893814</v>
      </c>
    </row>
    <row r="28" spans="1:9" x14ac:dyDescent="0.2">
      <c r="A28" s="22">
        <v>37886</v>
      </c>
      <c r="B28" s="23">
        <v>100</v>
      </c>
      <c r="C28" s="5">
        <f t="shared" si="1"/>
        <v>948</v>
      </c>
      <c r="D28" s="5">
        <f t="shared" si="0"/>
        <v>69.558772677337515</v>
      </c>
    </row>
    <row r="29" spans="1:9" x14ac:dyDescent="0.2">
      <c r="A29" s="22">
        <v>38252</v>
      </c>
      <c r="B29" s="23">
        <v>100</v>
      </c>
      <c r="C29" s="5">
        <f t="shared" si="1"/>
        <v>1314</v>
      </c>
      <c r="D29" s="5">
        <f t="shared" si="0"/>
        <v>60.462733100825346</v>
      </c>
    </row>
    <row r="30" spans="1:9" x14ac:dyDescent="0.2">
      <c r="A30" s="22">
        <v>38617</v>
      </c>
      <c r="B30" s="23">
        <v>100</v>
      </c>
      <c r="C30" s="5">
        <f t="shared" si="1"/>
        <v>1679</v>
      </c>
      <c r="D30" s="5">
        <f t="shared" si="0"/>
        <v>52.576289652891617</v>
      </c>
    </row>
    <row r="31" spans="1:9" x14ac:dyDescent="0.2">
      <c r="A31" s="22">
        <v>38982</v>
      </c>
      <c r="B31" s="23">
        <v>100</v>
      </c>
      <c r="C31" s="5">
        <f t="shared" si="1"/>
        <v>2044</v>
      </c>
      <c r="D31" s="5">
        <f t="shared" si="0"/>
        <v>45.718512741644894</v>
      </c>
    </row>
    <row r="32" spans="1:9" x14ac:dyDescent="0.2">
      <c r="A32" s="22">
        <v>39347</v>
      </c>
      <c r="B32" s="23">
        <v>100</v>
      </c>
      <c r="C32" s="5">
        <f t="shared" si="1"/>
        <v>2409</v>
      </c>
      <c r="D32" s="5">
        <f t="shared" si="0"/>
        <v>39.755228470995561</v>
      </c>
    </row>
    <row r="33" spans="1:6" x14ac:dyDescent="0.2">
      <c r="A33" s="22">
        <v>39713</v>
      </c>
      <c r="B33" s="23">
        <v>100</v>
      </c>
      <c r="C33" s="5">
        <f t="shared" si="1"/>
        <v>2775</v>
      </c>
      <c r="D33" s="5">
        <f t="shared" si="0"/>
        <v>34.556529333176037</v>
      </c>
    </row>
    <row r="34" spans="1:6" x14ac:dyDescent="0.2">
      <c r="A34" s="22">
        <v>40078</v>
      </c>
      <c r="B34" s="23">
        <v>100</v>
      </c>
      <c r="C34" s="5">
        <f t="shared" si="1"/>
        <v>3140</v>
      </c>
      <c r="D34" s="5">
        <f t="shared" si="0"/>
        <v>30.049155941892202</v>
      </c>
    </row>
    <row r="36" spans="1:6" ht="15" x14ac:dyDescent="0.25">
      <c r="A36" s="5" t="s">
        <v>37</v>
      </c>
      <c r="B36" s="28">
        <v>0.15</v>
      </c>
    </row>
    <row r="37" spans="1:6" x14ac:dyDescent="0.2">
      <c r="A37" s="5" t="s">
        <v>38</v>
      </c>
      <c r="B37" s="29">
        <f>XNPV(B36,B23:B34,A23:A34)</f>
        <v>97.29446266657078</v>
      </c>
      <c r="C37" s="5" t="e">
        <f ca="1">getformula(B37)</f>
        <v>#NAME?</v>
      </c>
      <c r="D37" s="32">
        <f>SUM(D23:D34)</f>
        <v>97.29446266657078</v>
      </c>
      <c r="E37" s="32"/>
      <c r="F37" s="5" t="e">
        <f ca="1">getformula(D37)</f>
        <v>#NAME?</v>
      </c>
    </row>
  </sheetData>
  <mergeCells count="1">
    <mergeCell ref="A1:C1"/>
  </mergeCell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1" sqref="H21"/>
    </sheetView>
  </sheetViews>
  <sheetFormatPr defaultColWidth="8.85546875" defaultRowHeight="12.75" x14ac:dyDescent="0.2"/>
  <cols>
    <col min="1" max="1" width="13" style="5" customWidth="1"/>
    <col min="2" max="2" width="9.85546875" style="5" customWidth="1"/>
    <col min="3" max="3" width="25.7109375" style="5" customWidth="1"/>
    <col min="4" max="4" width="9.140625" style="5" customWidth="1"/>
    <col min="5" max="5" width="8.85546875" style="5"/>
    <col min="6" max="6" width="8.85546875" style="5" customWidth="1"/>
    <col min="7" max="16384" width="8.85546875" style="5"/>
  </cols>
  <sheetData>
    <row r="1" spans="1:4" ht="17.649999999999999" x14ac:dyDescent="0.6">
      <c r="A1" s="43" t="s">
        <v>43</v>
      </c>
      <c r="B1" s="43"/>
      <c r="C1" s="43"/>
    </row>
    <row r="2" spans="1:4" ht="12.4" x14ac:dyDescent="0.4">
      <c r="A2" s="5" t="s">
        <v>37</v>
      </c>
      <c r="B2" s="33">
        <v>0.12</v>
      </c>
    </row>
    <row r="4" spans="1:4" ht="12.4" x14ac:dyDescent="0.4">
      <c r="A4" s="20" t="s">
        <v>26</v>
      </c>
      <c r="B4" s="20" t="s">
        <v>44</v>
      </c>
      <c r="D4" s="5" t="s">
        <v>45</v>
      </c>
    </row>
    <row r="5" spans="1:4" ht="12.4" x14ac:dyDescent="0.4">
      <c r="A5" s="22">
        <v>38718</v>
      </c>
      <c r="B5" s="23">
        <v>-1000</v>
      </c>
    </row>
    <row r="6" spans="1:4" ht="12.4" x14ac:dyDescent="0.4">
      <c r="A6" s="22">
        <v>39083</v>
      </c>
      <c r="B6" s="5">
        <v>250</v>
      </c>
      <c r="D6" s="8">
        <f>A6-A5</f>
        <v>365</v>
      </c>
    </row>
    <row r="7" spans="1:4" ht="12.4" x14ac:dyDescent="0.4">
      <c r="A7" s="22">
        <v>39448</v>
      </c>
      <c r="B7" s="5">
        <v>250</v>
      </c>
      <c r="D7" s="8">
        <f t="shared" ref="D7:D12" si="0">A7-A6</f>
        <v>365</v>
      </c>
    </row>
    <row r="8" spans="1:4" ht="12.4" x14ac:dyDescent="0.4">
      <c r="A8" s="22">
        <v>39814</v>
      </c>
      <c r="B8" s="5">
        <v>250</v>
      </c>
      <c r="D8" s="8">
        <f t="shared" si="0"/>
        <v>366</v>
      </c>
    </row>
    <row r="9" spans="1:4" ht="12.4" x14ac:dyDescent="0.4">
      <c r="A9" s="22">
        <v>40179</v>
      </c>
      <c r="B9" s="5">
        <v>250</v>
      </c>
      <c r="D9" s="8">
        <f t="shared" si="0"/>
        <v>365</v>
      </c>
    </row>
    <row r="10" spans="1:4" ht="12.4" x14ac:dyDescent="0.4">
      <c r="A10" s="22">
        <v>40544</v>
      </c>
      <c r="B10" s="5">
        <v>250</v>
      </c>
      <c r="D10" s="8">
        <f t="shared" si="0"/>
        <v>365</v>
      </c>
    </row>
    <row r="11" spans="1:4" ht="12.4" x14ac:dyDescent="0.4">
      <c r="A11" s="22">
        <v>40909</v>
      </c>
      <c r="B11" s="5">
        <v>250</v>
      </c>
      <c r="D11" s="8">
        <f t="shared" si="0"/>
        <v>365</v>
      </c>
    </row>
    <row r="12" spans="1:4" ht="12.4" x14ac:dyDescent="0.4">
      <c r="A12" s="22">
        <v>41275</v>
      </c>
      <c r="B12" s="5">
        <v>250</v>
      </c>
      <c r="D12" s="8">
        <f t="shared" si="0"/>
        <v>366</v>
      </c>
    </row>
    <row r="14" spans="1:4" ht="12.4" x14ac:dyDescent="0.4">
      <c r="A14" s="34" t="s">
        <v>40</v>
      </c>
      <c r="B14" s="35">
        <f>B5+NPV(B2,B6:B12)</f>
        <v>140.9391347148046</v>
      </c>
      <c r="C14" s="5" t="e">
        <f ca="1">getformula(B14)</f>
        <v>#NAME?</v>
      </c>
    </row>
    <row r="15" spans="1:4" ht="12.4" x14ac:dyDescent="0.4">
      <c r="A15" s="34" t="s">
        <v>38</v>
      </c>
      <c r="B15" s="36">
        <f>XNPV(B2,B5:B12,A5:A12)</f>
        <v>140.68100938145321</v>
      </c>
      <c r="C15" s="5" t="e">
        <f ca="1">getformula(B15)</f>
        <v>#NAME?</v>
      </c>
    </row>
    <row r="23" spans="6:6" ht="14.45" x14ac:dyDescent="0.55000000000000004">
      <c r="F23" s="37"/>
    </row>
  </sheetData>
  <mergeCells count="1">
    <mergeCell ref="A1:C1"/>
  </mergeCells>
  <printOptions headings="1"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Page 763</vt:lpstr>
      <vt:lpstr>Page 763 middle</vt:lpstr>
      <vt:lpstr>Page 763 bottom</vt:lpstr>
      <vt:lpstr>Page 764</vt:lpstr>
      <vt:lpstr>Page 765</vt:lpstr>
      <vt:lpstr>Page 766</vt:lpstr>
      <vt:lpstr>Page 766 bottom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Benninga</dc:creator>
  <cp:lastModifiedBy>BALL, Alison</cp:lastModifiedBy>
  <dcterms:created xsi:type="dcterms:W3CDTF">2014-07-13T07:18:58Z</dcterms:created>
  <dcterms:modified xsi:type="dcterms:W3CDTF">2017-08-11T17:43:14Z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PFE3, Chapter26 - Dates (1).xlsm</vt:lpwstr>
  </property>
</Properties>
</file>